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kt.lunet.ch\shares\LAWA-Daten\La\34 Produktion\343 Vollzug Pflanzenschutz\Gewässerschutz\Waschplatz\Gesuche\"/>
    </mc:Choice>
  </mc:AlternateContent>
  <workbookProtection workbookPassword="DFE8" lockStructure="1"/>
  <bookViews>
    <workbookView xWindow="38400" yWindow="465" windowWidth="29040" windowHeight="18240"/>
  </bookViews>
  <sheets>
    <sheet name="Berechnungen" sheetId="2" r:id="rId1"/>
  </sheets>
  <definedNames>
    <definedName name="_xlnm.Print_Area" localSheetId="0">Berechnungen!$A$1:$V$183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116" i="2" l="1"/>
  <c r="T139" i="2" l="1"/>
  <c r="T100" i="2"/>
  <c r="B177" i="2"/>
  <c r="N139" i="2"/>
  <c r="N39" i="2"/>
  <c r="N110" i="2"/>
  <c r="N108" i="2"/>
  <c r="N109" i="2"/>
  <c r="N111" i="2"/>
  <c r="N112" i="2"/>
  <c r="N117" i="2"/>
  <c r="N105" i="2"/>
  <c r="E59" i="2"/>
  <c r="T77" i="2"/>
  <c r="I64" i="2"/>
  <c r="J64" i="2"/>
  <c r="K64" i="2"/>
  <c r="L64" i="2"/>
  <c r="M64" i="2"/>
  <c r="N64" i="2"/>
  <c r="O64" i="2"/>
  <c r="P64" i="2"/>
  <c r="I65" i="2"/>
  <c r="J65" i="2"/>
  <c r="K65" i="2"/>
  <c r="L65" i="2"/>
  <c r="M65" i="2"/>
  <c r="N65" i="2"/>
  <c r="O65" i="2"/>
  <c r="P65" i="2"/>
  <c r="H64" i="2"/>
  <c r="H65" i="2"/>
  <c r="G65" i="2"/>
  <c r="B65" i="2"/>
  <c r="B66" i="2"/>
  <c r="B67" i="2"/>
  <c r="B68" i="2"/>
  <c r="B69" i="2"/>
  <c r="B70" i="2"/>
  <c r="B71" i="2"/>
  <c r="B72" i="2"/>
  <c r="B64" i="2"/>
  <c r="T50" i="2"/>
  <c r="U50" i="2" s="1"/>
  <c r="T51" i="2"/>
  <c r="U51" i="2" s="1"/>
  <c r="T52" i="2"/>
  <c r="U52" i="2" s="1"/>
  <c r="T53" i="2"/>
  <c r="U53" i="2" s="1"/>
  <c r="T54" i="2"/>
  <c r="U54" i="2" s="1"/>
  <c r="T55" i="2"/>
  <c r="U55" i="2" s="1"/>
  <c r="T56" i="2"/>
  <c r="U56" i="2" s="1"/>
  <c r="T57" i="2"/>
  <c r="U57" i="2" s="1"/>
  <c r="T49" i="2"/>
  <c r="U49" i="2" s="1"/>
  <c r="J139" i="2"/>
  <c r="N100" i="2"/>
  <c r="J100" i="2"/>
  <c r="T39" i="2"/>
  <c r="J39" i="2"/>
  <c r="P72" i="2"/>
  <c r="O72" i="2"/>
  <c r="N72" i="2"/>
  <c r="M72" i="2"/>
  <c r="L72" i="2"/>
  <c r="K72" i="2"/>
  <c r="J72" i="2"/>
  <c r="I72" i="2"/>
  <c r="H72" i="2"/>
  <c r="G72" i="2"/>
  <c r="P71" i="2"/>
  <c r="O71" i="2"/>
  <c r="N71" i="2"/>
  <c r="M71" i="2"/>
  <c r="L71" i="2"/>
  <c r="K71" i="2"/>
  <c r="J71" i="2"/>
  <c r="I71" i="2"/>
  <c r="H71" i="2"/>
  <c r="G71" i="2"/>
  <c r="P70" i="2"/>
  <c r="O70" i="2"/>
  <c r="N70" i="2"/>
  <c r="M70" i="2"/>
  <c r="L70" i="2"/>
  <c r="K70" i="2"/>
  <c r="J70" i="2"/>
  <c r="I70" i="2"/>
  <c r="H70" i="2"/>
  <c r="G70" i="2"/>
  <c r="P69" i="2"/>
  <c r="O69" i="2"/>
  <c r="N69" i="2"/>
  <c r="M69" i="2"/>
  <c r="L69" i="2"/>
  <c r="K69" i="2"/>
  <c r="J69" i="2"/>
  <c r="I69" i="2"/>
  <c r="H69" i="2"/>
  <c r="G69" i="2"/>
  <c r="P68" i="2"/>
  <c r="O68" i="2"/>
  <c r="N68" i="2"/>
  <c r="M68" i="2"/>
  <c r="L68" i="2"/>
  <c r="K68" i="2"/>
  <c r="J68" i="2"/>
  <c r="I68" i="2"/>
  <c r="H68" i="2"/>
  <c r="G68" i="2"/>
  <c r="P67" i="2"/>
  <c r="O67" i="2"/>
  <c r="N67" i="2"/>
  <c r="M67" i="2"/>
  <c r="L67" i="2"/>
  <c r="K67" i="2"/>
  <c r="J67" i="2"/>
  <c r="I67" i="2"/>
  <c r="H67" i="2"/>
  <c r="G67" i="2"/>
  <c r="P66" i="2"/>
  <c r="O66" i="2"/>
  <c r="N66" i="2"/>
  <c r="M66" i="2"/>
  <c r="L66" i="2"/>
  <c r="K66" i="2"/>
  <c r="J66" i="2"/>
  <c r="I66" i="2"/>
  <c r="H66" i="2"/>
  <c r="G66" i="2"/>
  <c r="G64" i="2"/>
  <c r="P59" i="2"/>
  <c r="O59" i="2"/>
  <c r="N59" i="2"/>
  <c r="M59" i="2"/>
  <c r="L59" i="2"/>
  <c r="K59" i="2"/>
  <c r="J59" i="2"/>
  <c r="I59" i="2"/>
  <c r="H59" i="2"/>
  <c r="G59" i="2"/>
  <c r="C59" i="2"/>
  <c r="E88" i="2"/>
  <c r="H74" i="2" l="1"/>
  <c r="T59" i="2"/>
  <c r="U59" i="2"/>
  <c r="N74" i="2"/>
  <c r="J74" i="2"/>
  <c r="G74" i="2"/>
  <c r="L74" i="2"/>
  <c r="P74" i="2"/>
  <c r="I74" i="2"/>
  <c r="M74" i="2"/>
  <c r="K74" i="2"/>
  <c r="O74" i="2"/>
  <c r="T74" i="2" l="1"/>
  <c r="Q6" i="2" l="1"/>
  <c r="J120" i="2" s="1"/>
  <c r="N120" i="2" s="1"/>
  <c r="T79" i="2"/>
  <c r="J82" i="2" l="1"/>
  <c r="J85" i="2" s="1"/>
  <c r="J87" i="2" s="1"/>
  <c r="P82" i="2"/>
  <c r="P85" i="2" s="1"/>
  <c r="P87" i="2" s="1"/>
  <c r="P90" i="2" s="1"/>
  <c r="O82" i="2"/>
  <c r="O85" i="2" s="1"/>
  <c r="O87" i="2" s="1"/>
  <c r="L82" i="2"/>
  <c r="L85" i="2" s="1"/>
  <c r="L87" i="2" s="1"/>
  <c r="I82" i="2"/>
  <c r="I85" i="2" s="1"/>
  <c r="I87" i="2" s="1"/>
  <c r="M82" i="2"/>
  <c r="M85" i="2" s="1"/>
  <c r="M87" i="2" s="1"/>
  <c r="N82" i="2"/>
  <c r="N85" i="2" s="1"/>
  <c r="N87" i="2" s="1"/>
  <c r="G82" i="2"/>
  <c r="H82" i="2"/>
  <c r="H85" i="2" s="1"/>
  <c r="H87" i="2" s="1"/>
  <c r="K82" i="2"/>
  <c r="K85" i="2" s="1"/>
  <c r="K87" i="2" s="1"/>
  <c r="Q7" i="2"/>
  <c r="N91" i="2" l="1"/>
  <c r="M90" i="2"/>
  <c r="I91" i="2"/>
  <c r="H90" i="2"/>
  <c r="J91" i="2"/>
  <c r="I90" i="2"/>
  <c r="K91" i="2"/>
  <c r="J90" i="2"/>
  <c r="T82" i="2"/>
  <c r="G85" i="2"/>
  <c r="M91" i="2"/>
  <c r="L90" i="2"/>
  <c r="N90" i="2"/>
  <c r="O91" i="2"/>
  <c r="O90" i="2"/>
  <c r="P91" i="2"/>
  <c r="K90" i="2"/>
  <c r="L91" i="2"/>
  <c r="J93" i="2" l="1"/>
  <c r="M93" i="2"/>
  <c r="K93" i="2"/>
  <c r="N93" i="2"/>
  <c r="T85" i="2"/>
  <c r="G87" i="2"/>
  <c r="G91" i="2" s="1"/>
  <c r="L93" i="2"/>
  <c r="O93" i="2"/>
  <c r="H91" i="2" l="1"/>
  <c r="R91" i="2" s="1"/>
  <c r="T91" i="2" s="1"/>
  <c r="T89" i="2"/>
  <c r="G90" i="2"/>
  <c r="G93" i="2" s="1"/>
  <c r="R90" i="2" l="1"/>
  <c r="H93" i="2"/>
  <c r="I93" i="2"/>
  <c r="P93" i="2" l="1"/>
  <c r="R93" i="2" s="1"/>
  <c r="T93" i="2" s="1"/>
  <c r="T90" i="2"/>
  <c r="T94" i="2" l="1"/>
  <c r="T87" i="2" s="1"/>
  <c r="Q8" i="2" s="1"/>
  <c r="J115" i="2" s="1"/>
  <c r="N115" i="2" s="1"/>
  <c r="N122" i="2" s="1"/>
  <c r="N125" i="2" s="1"/>
</calcChain>
</file>

<file path=xl/sharedStrings.xml><?xml version="1.0" encoding="utf-8"?>
<sst xmlns="http://schemas.openxmlformats.org/spreadsheetml/2006/main" count="231" uniqueCount="190">
  <si>
    <t>Ort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</si>
  <si>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</si>
  <si>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</si>
  <si>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</si>
  <si>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</si>
  <si>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</si>
  <si>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</si>
  <si>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</si>
  <si>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</si>
  <si>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Gemüsebau</t>
  </si>
  <si>
    <t>m</t>
  </si>
  <si>
    <t>ha</t>
  </si>
  <si>
    <t>Spritzungen</t>
  </si>
  <si>
    <t>Waschungen</t>
  </si>
  <si>
    <t>Total</t>
  </si>
  <si>
    <t>Flächen:</t>
  </si>
  <si>
    <t>Mais</t>
  </si>
  <si>
    <t>Rüben</t>
  </si>
  <si>
    <t>Kartoffeln</t>
  </si>
  <si>
    <t>Raps</t>
  </si>
  <si>
    <t>Differenz</t>
  </si>
  <si>
    <t>Spritzfläche</t>
  </si>
  <si>
    <t>Felder sind zum Ausfüllen</t>
  </si>
  <si>
    <t>Liter</t>
  </si>
  <si>
    <t>Bedarf Ja /  Nein</t>
  </si>
  <si>
    <t>Grösse</t>
  </si>
  <si>
    <t>Waschplatz</t>
  </si>
  <si>
    <t>(Beton)-Platz</t>
  </si>
  <si>
    <t>Wasserversorgung</t>
  </si>
  <si>
    <t>Aufbereitungsanlage</t>
  </si>
  <si>
    <t>Summe maximal anrechenbare Kosten</t>
  </si>
  <si>
    <t>Auflagen:</t>
  </si>
  <si>
    <t>-</t>
  </si>
  <si>
    <t>Datum</t>
  </si>
  <si>
    <t>Unterschrift</t>
  </si>
  <si>
    <t>Telefon</t>
  </si>
  <si>
    <t>Name</t>
  </si>
  <si>
    <t>Vorname</t>
  </si>
  <si>
    <t>PLZ</t>
  </si>
  <si>
    <t>E-Mail</t>
  </si>
  <si>
    <t>Bemerkungen</t>
  </si>
  <si>
    <t>CHF</t>
  </si>
  <si>
    <t>Nov / Dez</t>
  </si>
  <si>
    <t>Jan / Feb</t>
  </si>
  <si>
    <t>Weizen o.ä.</t>
  </si>
  <si>
    <t>Faktor (Optional)*</t>
  </si>
  <si>
    <t>Max Monat</t>
  </si>
  <si>
    <t>R.haltetank berechnung 1Monat</t>
  </si>
  <si>
    <t>R.haltetank berechnung 2 Monate anschliessend</t>
  </si>
  <si>
    <t>R.haltetank berechnung 3 Monate anschliessend</t>
  </si>
  <si>
    <t>R.haltetank berechnung 1Monat Max</t>
  </si>
  <si>
    <t>Min Monate</t>
  </si>
  <si>
    <t>R.haltetank berechnung 2*2 Mo</t>
  </si>
  <si>
    <t>Ø</t>
  </si>
  <si>
    <t>Differenz zwischen Waschwasseranfall und Verdunstung (Liter)</t>
  </si>
  <si>
    <t>z.B. Leitungen und/oder Befüllsystem</t>
  </si>
  <si>
    <t xml:space="preserve">Die Anlage wird sachgerecht unterhalten </t>
  </si>
  <si>
    <t>Anzahl Waschungen pro Monat (oder Spritzungen)</t>
  </si>
  <si>
    <t xml:space="preserve">Mit meiner Unterschrift </t>
  </si>
  <si>
    <t>Volumen Rückhaltetank (mit Reserve)</t>
  </si>
  <si>
    <t>3. Maximal anrechenbare Kosten und Beitragsmaximum</t>
  </si>
  <si>
    <t>*Optional können auch die Spritzungen (Behandlungen) eingegeben werden und mit dem Faktor geschätzt werden wieviele Waschungen pro Spritzung es braucht.</t>
  </si>
  <si>
    <t>Menge Waschwasser pro Jahr</t>
  </si>
  <si>
    <t>Wasser pro Waschung</t>
  </si>
  <si>
    <t>Menge Waschwasser (Liter)</t>
  </si>
  <si>
    <t>Rückhaltetank (mit Reserve)</t>
  </si>
  <si>
    <t>Planung und Baubewilligung</t>
  </si>
  <si>
    <t>max. anrechenbare Kosten für diesen Betrieb</t>
  </si>
  <si>
    <t>Beim Einsatz von Kupferpräparaten Pflicht</t>
  </si>
  <si>
    <t>Bemerkungen:</t>
  </si>
  <si>
    <t>1. Grunddaten und Waschwassermenge</t>
  </si>
  <si>
    <t>Waschwasseranfall gemäss Berechnung</t>
  </si>
  <si>
    <t>Tankvolumen gemäss Berechnung</t>
  </si>
  <si>
    <t>Antragssteller</t>
  </si>
  <si>
    <t>Anzahl beteiligte Betriebe:</t>
  </si>
  <si>
    <t xml:space="preserve">Am besten werden die Waschungen pro Monat eingesetzt. Wird beispielsweise eine Behandlung auf drei Feldern gleichzeitig gemacht </t>
  </si>
  <si>
    <t>Schätzen Sie hier die Anzahl Waschungen Ihrer Spritze. Dies ist entscheidend für die Berechnung der Anlagengrösse (Dimensionierung).</t>
  </si>
  <si>
    <r>
      <t xml:space="preserve">2. Berechnung der Anlage </t>
    </r>
    <r>
      <rPr>
        <b/>
        <sz val="10"/>
        <color theme="1"/>
        <rFont val="Arial"/>
        <family val="2"/>
      </rPr>
      <t>(Dimensionierung: automatische Berechnung)</t>
    </r>
  </si>
  <si>
    <t>Achtung:</t>
  </si>
  <si>
    <t>definitive Beitragsabrechnung nach der Bauabnahme</t>
  </si>
  <si>
    <t xml:space="preserve">  oder ist die Reinigung auf dem Feld genügend (z.B. bei Fungiziden), braucht es nur eine / keine Waschung.</t>
  </si>
  <si>
    <t>Einsatz von Kupferpräparaten</t>
  </si>
  <si>
    <t>Mittlere monatliche Verdunstung der Aufbereitungsanlage (Liter)</t>
  </si>
  <si>
    <t>Hinweise:</t>
  </si>
  <si>
    <t>der weiteren Betriebe:</t>
  </si>
  <si>
    <t>Wenn eine Aufbereitungsanlage installiert wird, ist die Trennung von Regen- / Waschwasser Pflicht (durch eine Überdachung)</t>
  </si>
  <si>
    <t>Strasse</t>
  </si>
  <si>
    <t xml:space="preserve">Kupferfilter </t>
  </si>
  <si>
    <t>Regenwassertrennung (Überdachung)</t>
  </si>
  <si>
    <t>Die Trennung des Regenwassers ist Pflicht</t>
  </si>
  <si>
    <t>Schlammsammler mit Tauchbogen</t>
  </si>
  <si>
    <t>max. anrechenbare Kosten (CHF)</t>
  </si>
  <si>
    <t>Spritzmittelaufbewahrung</t>
  </si>
  <si>
    <t>Obst, Reben</t>
  </si>
  <si>
    <t>Anderes</t>
  </si>
  <si>
    <t>Bei Fragen helfen wir gerne:</t>
  </si>
  <si>
    <t>Oberfläche der Aufbereitungsanlage</t>
  </si>
  <si>
    <t>Spritze 1</t>
  </si>
  <si>
    <t>Spritze 2</t>
  </si>
  <si>
    <t>Spritze 3</t>
  </si>
  <si>
    <t>Spritze 4</t>
  </si>
  <si>
    <t>Spritze 5</t>
  </si>
  <si>
    <t>Spritze 6</t>
  </si>
  <si>
    <t>Spritze 7</t>
  </si>
  <si>
    <t>Spritze 8</t>
  </si>
  <si>
    <t>Spritzen</t>
  </si>
  <si>
    <t>(Verdunstungsfläche, inkl. 25% Reserve)</t>
  </si>
  <si>
    <r>
      <t>m</t>
    </r>
    <r>
      <rPr>
        <vertAlign val="superscript"/>
        <sz val="11"/>
        <color theme="1"/>
        <rFont val="Arial"/>
      </rPr>
      <t>2</t>
    </r>
  </si>
  <si>
    <r>
      <t>150 / m</t>
    </r>
    <r>
      <rPr>
        <vertAlign val="superscript"/>
        <sz val="11"/>
        <color theme="1"/>
        <rFont val="Arial"/>
      </rPr>
      <t>2</t>
    </r>
  </si>
  <si>
    <r>
      <t>250 / m</t>
    </r>
    <r>
      <rPr>
        <vertAlign val="superscript"/>
        <sz val="11"/>
        <color theme="1"/>
        <rFont val="Arial"/>
      </rPr>
      <t>2</t>
    </r>
  </si>
  <si>
    <r>
      <t>m</t>
    </r>
    <r>
      <rPr>
        <vertAlign val="superscript"/>
        <sz val="11"/>
        <color theme="1"/>
        <rFont val="Arial"/>
      </rPr>
      <t>3</t>
    </r>
  </si>
  <si>
    <r>
      <t>1500 / m</t>
    </r>
    <r>
      <rPr>
        <vertAlign val="superscript"/>
        <sz val="11"/>
        <color theme="1"/>
        <rFont val="Arial"/>
      </rPr>
      <t>3</t>
    </r>
  </si>
  <si>
    <r>
      <t>es sind max. 60 m</t>
    </r>
    <r>
      <rPr>
        <vertAlign val="superscript"/>
        <sz val="11"/>
        <color theme="1"/>
        <rFont val="Arial"/>
      </rPr>
      <t>2</t>
    </r>
    <r>
      <rPr>
        <sz val="11"/>
        <color theme="1"/>
        <rFont val="Arial"/>
        <family val="2"/>
      </rPr>
      <t xml:space="preserve"> anrechenbar</t>
    </r>
  </si>
  <si>
    <r>
      <t>es sind max. 80 m</t>
    </r>
    <r>
      <rPr>
        <vertAlign val="superscript"/>
        <sz val="11"/>
        <color theme="1"/>
        <rFont val="Arial"/>
      </rPr>
      <t>2</t>
    </r>
    <r>
      <rPr>
        <sz val="11"/>
        <color theme="1"/>
        <rFont val="Arial"/>
        <family val="2"/>
      </rPr>
      <t xml:space="preserve"> anrechenbar</t>
    </r>
  </si>
  <si>
    <r>
      <t>m</t>
    </r>
    <r>
      <rPr>
        <vertAlign val="superscript"/>
        <sz val="11"/>
        <color theme="1"/>
        <rFont val="Arial"/>
      </rPr>
      <t>3</t>
    </r>
    <r>
      <rPr>
        <sz val="11"/>
        <color theme="1"/>
        <rFont val="Arial"/>
        <family val="2"/>
      </rPr>
      <t xml:space="preserve"> / Jahr</t>
    </r>
  </si>
  <si>
    <r>
      <t>m</t>
    </r>
    <r>
      <rPr>
        <vertAlign val="superscript"/>
        <sz val="11"/>
        <color theme="1"/>
        <rFont val="Arial"/>
      </rPr>
      <t>3</t>
    </r>
    <r>
      <rPr>
        <sz val="11"/>
        <color theme="1"/>
        <rFont val="Arial"/>
        <family val="2"/>
      </rPr>
      <t xml:space="preserve"> / m</t>
    </r>
    <r>
      <rPr>
        <vertAlign val="superscript"/>
        <sz val="11"/>
        <color theme="1"/>
        <rFont val="Arial"/>
      </rPr>
      <t>2</t>
    </r>
    <r>
      <rPr>
        <sz val="11"/>
        <color theme="1"/>
        <rFont val="Arial"/>
        <family val="2"/>
      </rPr>
      <t xml:space="preserve"> / Jahr</t>
    </r>
  </si>
  <si>
    <r>
      <t>berechnete Oberfläche der Aufbereitungsanlage in m</t>
    </r>
    <r>
      <rPr>
        <b/>
        <vertAlign val="superscript"/>
        <sz val="11"/>
        <color theme="1"/>
        <rFont val="Arial"/>
      </rPr>
      <t>2</t>
    </r>
  </si>
  <si>
    <r>
      <t>Mittlere Verdunstung (Wetterdaten) (Liter / m</t>
    </r>
    <r>
      <rPr>
        <vertAlign val="superscript"/>
        <sz val="11"/>
        <color theme="1"/>
        <rFont val="Arial"/>
      </rPr>
      <t>2</t>
    </r>
    <r>
      <rPr>
        <sz val="11"/>
        <color theme="1"/>
        <rFont val="Arial"/>
        <family val="2"/>
      </rPr>
      <t>)</t>
    </r>
  </si>
  <si>
    <r>
      <t>m</t>
    </r>
    <r>
      <rPr>
        <b/>
        <vertAlign val="superscript"/>
        <sz val="12"/>
        <color theme="1"/>
        <rFont val="Arial"/>
      </rPr>
      <t>3</t>
    </r>
  </si>
  <si>
    <r>
      <t>m</t>
    </r>
    <r>
      <rPr>
        <b/>
        <vertAlign val="superscript"/>
        <sz val="12"/>
        <color theme="1"/>
        <rFont val="Arial"/>
      </rPr>
      <t>2</t>
    </r>
  </si>
  <si>
    <t>Nein</t>
  </si>
  <si>
    <t>bin ich mit den Berechnungen und den vorstehenden Auflagen einverstanden;</t>
  </si>
  <si>
    <t>bestätige ich, dass alle Angaben korrekt sind.</t>
  </si>
  <si>
    <r>
      <t xml:space="preserve">Kennzahlen </t>
    </r>
    <r>
      <rPr>
        <b/>
        <sz val="10"/>
        <color theme="1"/>
        <rFont val="Arial"/>
        <family val="2"/>
      </rPr>
      <t>(Wird automatisch berechnet, wenn alles ausgefüllt ist)</t>
    </r>
  </si>
  <si>
    <t>Dreipunkt</t>
  </si>
  <si>
    <t>Das ausgefüllte Dokument mit dem Vermerk "Waschplatz" einsenden an:</t>
  </si>
  <si>
    <t>Spezialkulturen und Pflanzenschutz</t>
  </si>
  <si>
    <t>Landwirtschaft und Wald</t>
  </si>
  <si>
    <t>Sennweidstrasse 35</t>
  </si>
  <si>
    <t>6276 Hohenrain</t>
  </si>
  <si>
    <r>
      <t>Bedarfsnachweis und Gesuch für einen Füll- und</t>
    </r>
    <r>
      <rPr>
        <b/>
        <sz val="22"/>
        <color rgb="FFFF0000"/>
        <rFont val="Arial"/>
        <family val="2"/>
      </rPr>
      <t xml:space="preserve"> </t>
    </r>
    <r>
      <rPr>
        <b/>
        <sz val="22"/>
        <rFont val="Arial"/>
        <family val="2"/>
      </rPr>
      <t xml:space="preserve">Waschplatz </t>
    </r>
  </si>
  <si>
    <t>beantrage ich die Unterstützung für einen Waschplatz (gemäss Abschnitt 3 dieses Dokuments) gestützt auf die SVV und  die IBLV</t>
  </si>
  <si>
    <t>oder an: Spezialkulturen und Pflanzenschutz, 6276 Hohenrain</t>
  </si>
  <si>
    <t>Das ausgefüllte Dokument ist mit dem Vermerk "Waschplatz" einzureichen:</t>
  </si>
  <si>
    <t>maximaler Beitrag (50%) =</t>
  </si>
  <si>
    <t xml:space="preserve">Namen und Adresse und BNr. </t>
  </si>
  <si>
    <t>Es werden maximal 50% der effektiven Kosten übernommen.</t>
  </si>
  <si>
    <t>041 228 30 99</t>
  </si>
  <si>
    <t>Gerste o.ä</t>
  </si>
  <si>
    <t>Kein Waschwasser und keine Brühresten gelangen vom Platz ins Gewässer oder in die ARA oder versickern</t>
  </si>
  <si>
    <t>Betriebs-Nr.</t>
  </si>
  <si>
    <t>Typ1</t>
  </si>
  <si>
    <t>Typ2</t>
  </si>
  <si>
    <t>Unterstützt werden Anlagen gemäss Agridea-Merkblatt «Befüllen und Reinigen der Spritze», andere Systeme werden bei Bedarf geprüft.</t>
  </si>
  <si>
    <t>Nach Möglichkeit sind Gemeinschaftsprojekte zu realisieren.</t>
  </si>
  <si>
    <t>Mobile Anlagen werden nicht mitfinanziert.</t>
  </si>
  <si>
    <t>Für die Mitfinanzierung müssen die folgenden Bedingungen erfüllt sein:</t>
  </si>
  <si>
    <t>Angaben und Unterlagen</t>
  </si>
  <si>
    <t xml:space="preserve">     - Pro Waschplatz (ohne Reinigungsanlage): mind. 20 ha Spritzfläche kumuliert</t>
  </si>
  <si>
    <t xml:space="preserve">     - Pro Reinigungsanlage: mind. 5 m3 Waschwasser und mind. 50 ha Spritzfläche kumuliert</t>
  </si>
  <si>
    <t xml:space="preserve">     - Das Gesuch wird erst behandelt, wenn die verlangten Unterlagen vollständig und verständlich sind</t>
  </si>
  <si>
    <t xml:space="preserve">     </t>
  </si>
  <si>
    <t xml:space="preserve">     - Das Gesuch wird abgewiesen, wenn unvollständige oder falsche Angaben gemacht werden.</t>
  </si>
  <si>
    <t>Das Baugesuch ist Sache des Gesuchstellers / der Gesuchstellerin und ist bei der Gemeinde einzuholen.</t>
  </si>
  <si>
    <t xml:space="preserve"> -</t>
  </si>
  <si>
    <t>Bei Gutheissung des Gesuches erhalten Sie eine Zusicherung von der Dienststelle Landwirtschaft und Wald (lawa).</t>
  </si>
  <si>
    <t>Nach Erhalt der Zusicherung kann mit dem Bau begonnen werden.</t>
  </si>
  <si>
    <t>Die Auszahlung und die definitive Abrechnung erfolgen nach der Bauabnahme (mit den realisierten Dimensionen).</t>
  </si>
  <si>
    <t xml:space="preserve">     - Wird die Anlage kleiner realisiert, werden die Berechnungen und die maximal anrechenbaren Kosten entsprechend reduziert.</t>
  </si>
  <si>
    <t xml:space="preserve">     - Wird die Anlage grösser konzipiert als gemäss Abschnitt 3 berechnet, trägt der Gesuchssteller / die Gesuchsstellerin die Mehrkosten.</t>
  </si>
  <si>
    <t xml:space="preserve"> - Offerte, Kostenvoranschlag</t>
  </si>
  <si>
    <t xml:space="preserve"> - Kopie der Baubewilligung mit Nachweis der Publikation im Kantonsblatt</t>
  </si>
  <si>
    <t xml:space="preserve"> - Bedarfsnachweis und Gesuch vollständig ausgefüllt</t>
  </si>
  <si>
    <t xml:space="preserve"> - Entwässerungsplan des ganzen Betriebes</t>
  </si>
  <si>
    <t xml:space="preserve"> - Projektpläne</t>
  </si>
  <si>
    <t xml:space="preserve">     - Unabhängig von diesen Berechnungen werden maximal 50 % der anrechenbaren Kosten und maximal Fr. 50000.-- übernommen.</t>
  </si>
  <si>
    <t>tech. Anpassung Güllegrube</t>
  </si>
  <si>
    <t>Rückhaltetank</t>
  </si>
  <si>
    <t>maximal 50% der anrechenbaren Kosten bis max. 50000 Fr. =</t>
  </si>
  <si>
    <t>4. Weitere Kennzahlen, welche das BLW verlangt</t>
  </si>
  <si>
    <t>Eigenland (ha)</t>
  </si>
  <si>
    <t>Pachtland (ha)</t>
  </si>
  <si>
    <t>Nicht-landw. Einkommen (Fr.)</t>
  </si>
  <si>
    <t>Bereinigtes Vermögen (Fr.)</t>
  </si>
  <si>
    <t>5. Auflagen und Gesuch</t>
  </si>
  <si>
    <t xml:space="preserve"> - Aktuelle Buchhaltung (Abschluss)</t>
  </si>
  <si>
    <t>Bei verheirateten Gesuchstellern und Gesuchstellerinnen werden davon 200000 Fr. in Abzug gebracht.</t>
  </si>
  <si>
    <t>GVE gesömmert</t>
  </si>
  <si>
    <t>Ertragswert vor Investition (Fr.)</t>
  </si>
  <si>
    <t>Ertragswert nach Investition (Fr.)</t>
  </si>
  <si>
    <t>Landwirtsch. Einkommen (Fr.)</t>
  </si>
  <si>
    <t>Steuerbares Vermögen (Fr.) (aus Veranlagung Steuererklärung)</t>
  </si>
  <si>
    <t>Steuerbares Einkommen (Fr.) (aus Veranlagung Steuererklärung)</t>
  </si>
  <si>
    <t>Fremdkapital nach Investition (Fr.)</t>
  </si>
  <si>
    <r>
      <rPr>
        <sz val="7.5"/>
        <color theme="1"/>
        <rFont val="Arial"/>
        <family val="2"/>
      </rPr>
      <t>Das bereinigte Vermögen umfasst sämtliche Vermögensbestandteile abzüglich Fremdkapital, Dauerkulturen und Betriebsinventar ohne Finanzvermögen.</t>
    </r>
    <r>
      <rPr>
        <sz val="8"/>
        <color theme="1"/>
        <rFont val="Arial"/>
        <family val="2"/>
      </rPr>
      <t xml:space="preserve"> </t>
    </r>
  </si>
  <si>
    <t>Formularversion 2019-02</t>
  </si>
  <si>
    <t>Gebläsespritze</t>
  </si>
  <si>
    <t>Feldspritze</t>
  </si>
  <si>
    <t>per Mail an: beat.felder3@edulu.ch</t>
  </si>
  <si>
    <t>Beat Felder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</si>
</sst>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34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b/>
      <sz val="22"/>
      <color theme="1"/>
      <name val="Arial"/>
      <family val="2"/>
    </font>
    <font>
      <b/>
      <sz val="12"/>
      <color rgb="FF3F3F3F"/>
      <name val="Arial"/>
      <family val="2"/>
    </font>
    <font>
      <b/>
      <sz val="12"/>
      <color theme="1"/>
      <name val="Arial"/>
      <family val="2"/>
    </font>
    <font>
      <b/>
      <sz val="20"/>
      <color theme="1"/>
      <name val="Arial"/>
      <family val="2"/>
    </font>
    <font>
      <b/>
      <sz val="22"/>
      <color rgb="FFFF0000"/>
      <name val="Arial"/>
      <family val="2"/>
    </font>
    <font>
      <b/>
      <sz val="10"/>
      <color theme="1"/>
      <name val="Arial"/>
      <family val="2"/>
    </font>
    <font>
      <b/>
      <sz val="22"/>
      <name val="Arial"/>
      <family val="2"/>
    </font>
    <font>
      <sz val="11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vertAlign val="superscript"/>
      <sz val="11"/>
      <color theme="1"/>
      <name val="Arial"/>
    </font>
    <font>
      <b/>
      <vertAlign val="superscript"/>
      <sz val="11"/>
      <color theme="1"/>
      <name val="Arial"/>
    </font>
    <font>
      <b/>
      <vertAlign val="superscript"/>
      <sz val="12"/>
      <color theme="1"/>
      <name val="Arial"/>
    </font>
    <font>
      <sz val="11"/>
      <color theme="0" tint="-0.34998626667073579"/>
      <name val="Arial"/>
      <family val="2"/>
    </font>
    <font>
      <sz val="8"/>
      <color theme="1"/>
      <name val="Arial"/>
      <family val="2"/>
    </font>
    <font>
      <sz val="7.5"/>
      <color theme="1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rgb="FFFFEEDD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rgb="FF3F3F3F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7F7F7F"/>
      </right>
      <top/>
      <bottom/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/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medium">
        <color auto="1"/>
      </bottom>
      <diagonal/>
    </border>
    <border>
      <left/>
      <right/>
      <top/>
      <bottom style="double">
        <color auto="1"/>
      </bottom>
      <diagonal/>
    </border>
    <border>
      <left/>
      <right/>
      <top/>
      <bottom style="thin">
        <color rgb="FF7F7F7F"/>
      </bottom>
      <diagonal/>
    </border>
    <border>
      <left style="thin">
        <color auto="1"/>
      </left>
      <right/>
      <top/>
      <bottom style="thin">
        <color rgb="FF7F7F7F"/>
      </bottom>
      <diagonal/>
    </border>
    <border>
      <left style="thin">
        <color rgb="FF7F7F7F"/>
      </left>
      <right/>
      <top style="thin">
        <color rgb="FF7F7F7F"/>
      </top>
      <bottom/>
      <diagonal/>
    </border>
    <border>
      <left/>
      <right/>
      <top style="thin">
        <color rgb="FF7F7F7F"/>
      </top>
      <bottom/>
      <diagonal/>
    </border>
    <border>
      <left/>
      <right style="thin">
        <color rgb="FF7F7F7F"/>
      </right>
      <top style="thin">
        <color rgb="FF7F7F7F"/>
      </top>
      <bottom/>
      <diagonal/>
    </border>
    <border>
      <left style="thin">
        <color rgb="FF7F7F7F"/>
      </left>
      <right/>
      <top/>
      <bottom style="thin">
        <color rgb="FF7F7F7F"/>
      </bottom>
      <diagonal/>
    </border>
    <border>
      <left/>
      <right style="thin">
        <color rgb="FF7F7F7F"/>
      </right>
      <top/>
      <bottom style="thin">
        <color rgb="FF7F7F7F"/>
      </bottom>
      <diagonal/>
    </border>
    <border>
      <left style="thin">
        <color rgb="FF7F7F7F"/>
      </left>
      <right/>
      <top/>
      <bottom/>
      <diagonal/>
    </border>
    <border>
      <left/>
      <right/>
      <top style="thin">
        <color rgb="FF7F7F7F"/>
      </top>
      <bottom style="thin">
        <color rgb="FF7F7F7F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59">
    <xf numFmtId="0" fontId="0" fillId="0" borderId="0" xfId="0"/>
    <xf numFmtId="164" fontId="9" fillId="5" borderId="4" xfId="9" applyNumberFormat="1" applyAlignment="1" applyProtection="1">
      <alignment horizontal="right"/>
      <protection locked="0"/>
    </xf>
    <xf numFmtId="3" fontId="9" fillId="5" borderId="4" xfId="9" applyNumberFormat="1" applyProtection="1">
      <protection locked="0"/>
    </xf>
    <xf numFmtId="0" fontId="9" fillId="5" borderId="4" xfId="9" applyProtection="1">
      <protection locked="0"/>
    </xf>
    <xf numFmtId="4" fontId="9" fillId="5" borderId="4" xfId="9" applyNumberFormat="1" applyProtection="1">
      <protection locked="0"/>
    </xf>
    <xf numFmtId="3" fontId="9" fillId="5" borderId="4" xfId="9" applyNumberFormat="1" applyAlignment="1" applyProtection="1">
      <alignment horizontal="right"/>
      <protection locked="0"/>
    </xf>
    <xf numFmtId="0" fontId="0" fillId="0" borderId="0" xfId="0" applyProtection="1"/>
    <xf numFmtId="0" fontId="0" fillId="0" borderId="0" xfId="0" applyBorder="1" applyAlignment="1" applyProtection="1">
      <alignment textRotation="45"/>
    </xf>
    <xf numFmtId="0" fontId="0" fillId="0" borderId="13" xfId="0" applyBorder="1" applyProtection="1"/>
    <xf numFmtId="0" fontId="0" fillId="0" borderId="0" xfId="0" applyBorder="1" applyProtection="1"/>
    <xf numFmtId="0" fontId="20" fillId="0" borderId="0" xfId="0" applyFont="1" applyBorder="1" applyAlignment="1" applyProtection="1">
      <alignment vertical="center"/>
    </xf>
    <xf numFmtId="0" fontId="20" fillId="0" borderId="0" xfId="0" applyFont="1" applyBorder="1" applyProtection="1"/>
    <xf numFmtId="0" fontId="0" fillId="0" borderId="14" xfId="0" applyBorder="1" applyProtection="1"/>
    <xf numFmtId="0" fontId="0" fillId="0" borderId="15" xfId="0" applyBorder="1" applyProtection="1"/>
    <xf numFmtId="0" fontId="0" fillId="0" borderId="16" xfId="0" applyBorder="1" applyProtection="1"/>
    <xf numFmtId="0" fontId="20" fillId="0" borderId="16" xfId="0" applyFont="1" applyBorder="1" applyAlignment="1" applyProtection="1">
      <alignment vertical="center"/>
    </xf>
    <xf numFmtId="0" fontId="20" fillId="0" borderId="16" xfId="0" applyFont="1" applyBorder="1" applyProtection="1"/>
    <xf numFmtId="0" fontId="0" fillId="0" borderId="17" xfId="0" applyBorder="1" applyProtection="1"/>
    <xf numFmtId="0" fontId="0" fillId="0" borderId="0" xfId="0" applyAlignment="1" applyProtection="1">
      <alignment textRotation="45"/>
    </xf>
    <xf numFmtId="0" fontId="16" fillId="0" borderId="0" xfId="0" applyFont="1" applyProtection="1"/>
    <xf numFmtId="0" fontId="0" fillId="0" borderId="0" xfId="0" applyAlignment="1" applyProtection="1">
      <alignment horizontal="left"/>
    </xf>
    <xf numFmtId="0" fontId="0" fillId="0" borderId="0" xfId="0" applyAlignment="1" applyProtection="1"/>
    <xf numFmtId="0" fontId="0" fillId="0" borderId="0" xfId="0" applyFill="1" applyProtection="1"/>
    <xf numFmtId="0" fontId="0" fillId="0" borderId="10" xfId="0" applyBorder="1" applyProtection="1"/>
    <xf numFmtId="0" fontId="0" fillId="0" borderId="10" xfId="0" applyBorder="1" applyAlignment="1" applyProtection="1">
      <alignment horizontal="left"/>
    </xf>
    <xf numFmtId="0" fontId="15" fillId="0" borderId="10" xfId="16" applyBorder="1" applyAlignment="1" applyProtection="1">
      <alignment horizontal="center"/>
    </xf>
    <xf numFmtId="0" fontId="15" fillId="0" borderId="0" xfId="16" applyBorder="1" applyAlignment="1" applyProtection="1">
      <alignment horizontal="center"/>
    </xf>
    <xf numFmtId="14" fontId="15" fillId="0" borderId="0" xfId="16" applyNumberFormat="1" applyBorder="1" applyAlignment="1" applyProtection="1">
      <alignment horizontal="center"/>
    </xf>
    <xf numFmtId="0" fontId="18" fillId="0" borderId="0" xfId="0" applyFont="1" applyBorder="1" applyAlignment="1" applyProtection="1">
      <alignment horizontal="left"/>
    </xf>
    <xf numFmtId="0" fontId="0" fillId="0" borderId="0" xfId="0" applyFont="1" applyAlignment="1" applyProtection="1">
      <alignment horizontal="left"/>
    </xf>
    <xf numFmtId="0" fontId="26" fillId="0" borderId="0" xfId="0" applyFont="1" applyAlignment="1" applyProtection="1">
      <alignment textRotation="45"/>
    </xf>
    <xf numFmtId="0" fontId="31" fillId="0" borderId="0" xfId="0" applyFont="1" applyAlignment="1" applyProtection="1">
      <alignment textRotation="90"/>
    </xf>
    <xf numFmtId="0" fontId="0" fillId="0" borderId="0" xfId="0" applyAlignment="1" applyProtection="1">
      <alignment textRotation="90"/>
    </xf>
    <xf numFmtId="0" fontId="0" fillId="0" borderId="0" xfId="0" applyFill="1" applyAlignment="1" applyProtection="1">
      <alignment textRotation="45"/>
    </xf>
    <xf numFmtId="0" fontId="16" fillId="0" borderId="0" xfId="0" applyFont="1" applyAlignment="1" applyProtection="1">
      <alignment horizontal="left"/>
    </xf>
    <xf numFmtId="1" fontId="10" fillId="6" borderId="5" xfId="10" applyNumberFormat="1" applyProtection="1"/>
    <xf numFmtId="0" fontId="10" fillId="6" borderId="5" xfId="10" applyProtection="1"/>
    <xf numFmtId="165" fontId="10" fillId="6" borderId="5" xfId="10" applyNumberFormat="1" applyAlignment="1" applyProtection="1">
      <alignment horizontal="right"/>
    </xf>
    <xf numFmtId="0" fontId="10" fillId="6" borderId="5" xfId="10" applyAlignment="1" applyProtection="1">
      <alignment horizontal="left"/>
    </xf>
    <xf numFmtId="3" fontId="10" fillId="0" borderId="5" xfId="10" applyNumberFormat="1" applyFill="1" applyProtection="1"/>
    <xf numFmtId="0" fontId="11" fillId="6" borderId="4" xfId="11" applyProtection="1"/>
    <xf numFmtId="3" fontId="10" fillId="6" borderId="5" xfId="10" applyNumberFormat="1" applyProtection="1"/>
    <xf numFmtId="3" fontId="0" fillId="0" borderId="0" xfId="0" applyNumberFormat="1" applyProtection="1"/>
    <xf numFmtId="164" fontId="19" fillId="6" borderId="11" xfId="10" applyNumberFormat="1" applyFont="1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16" fillId="0" borderId="0" xfId="0" applyFont="1" applyAlignment="1" applyProtection="1">
      <alignment vertical="center"/>
    </xf>
    <xf numFmtId="1" fontId="0" fillId="0" borderId="0" xfId="0" applyNumberFormat="1" applyProtection="1"/>
    <xf numFmtId="1" fontId="25" fillId="0" borderId="30" xfId="0" applyNumberFormat="1" applyFont="1" applyFill="1" applyBorder="1" applyProtection="1"/>
    <xf numFmtId="1" fontId="0" fillId="0" borderId="0" xfId="0" applyNumberFormat="1" applyFill="1" applyProtection="1"/>
    <xf numFmtId="0" fontId="0" fillId="0" borderId="11" xfId="0" applyBorder="1" applyAlignment="1" applyProtection="1">
      <alignment vertical="center"/>
    </xf>
    <xf numFmtId="0" fontId="0" fillId="0" borderId="0" xfId="0" applyAlignment="1" applyProtection="1">
      <alignment vertical="center" textRotation="90"/>
    </xf>
    <xf numFmtId="165" fontId="10" fillId="6" borderId="11" xfId="10" applyNumberForma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3" fontId="0" fillId="0" borderId="30" xfId="0" applyNumberFormat="1" applyBorder="1" applyProtection="1"/>
    <xf numFmtId="164" fontId="20" fillId="0" borderId="11" xfId="0" applyNumberFormat="1" applyFont="1" applyFill="1" applyBorder="1" applyAlignment="1" applyProtection="1">
      <alignment vertical="center"/>
    </xf>
    <xf numFmtId="1" fontId="0" fillId="0" borderId="30" xfId="0" applyNumberFormat="1" applyBorder="1" applyProtection="1"/>
    <xf numFmtId="164" fontId="20" fillId="0" borderId="11" xfId="0" applyNumberFormat="1" applyFont="1" applyBorder="1" applyAlignment="1" applyProtection="1">
      <alignment vertical="center"/>
    </xf>
    <xf numFmtId="3" fontId="0" fillId="0" borderId="0" xfId="0" applyNumberFormat="1" applyAlignment="1" applyProtection="1">
      <alignment vertical="center"/>
    </xf>
    <xf numFmtId="0" fontId="16" fillId="0" borderId="0" xfId="0" applyFont="1" applyFill="1" applyProtection="1"/>
    <xf numFmtId="0" fontId="16" fillId="0" borderId="32" xfId="0" applyFont="1" applyBorder="1" applyProtection="1"/>
    <xf numFmtId="164" fontId="19" fillId="6" borderId="12" xfId="10" applyNumberFormat="1" applyFont="1" applyBorder="1" applyAlignment="1" applyProtection="1">
      <alignment horizontal="right" vertical="center"/>
    </xf>
    <xf numFmtId="0" fontId="16" fillId="0" borderId="10" xfId="0" applyFont="1" applyBorder="1" applyProtection="1"/>
    <xf numFmtId="0" fontId="16" fillId="0" borderId="19" xfId="0" applyFont="1" applyBorder="1" applyProtection="1"/>
    <xf numFmtId="3" fontId="19" fillId="6" borderId="10" xfId="10" applyNumberFormat="1" applyFont="1" applyBorder="1" applyProtection="1"/>
    <xf numFmtId="0" fontId="20" fillId="0" borderId="10" xfId="0" applyFont="1" applyFill="1" applyBorder="1" applyAlignment="1" applyProtection="1"/>
    <xf numFmtId="0" fontId="16" fillId="0" borderId="31" xfId="0" applyFont="1" applyBorder="1" applyProtection="1"/>
    <xf numFmtId="0" fontId="16" fillId="0" borderId="30" xfId="0" applyFont="1" applyBorder="1" applyProtection="1"/>
    <xf numFmtId="0" fontId="20" fillId="0" borderId="0" xfId="0" applyFont="1" applyFill="1" applyBorder="1" applyAlignment="1" applyProtection="1"/>
    <xf numFmtId="0" fontId="0" fillId="0" borderId="30" xfId="0" applyBorder="1" applyProtection="1"/>
    <xf numFmtId="0" fontId="16" fillId="33" borderId="0" xfId="0" applyFont="1" applyFill="1" applyProtection="1"/>
    <xf numFmtId="0" fontId="0" fillId="0" borderId="28" xfId="0" applyBorder="1" applyAlignment="1" applyProtection="1">
      <alignment horizontal="left" wrapText="1"/>
    </xf>
    <xf numFmtId="0" fontId="0" fillId="0" borderId="0" xfId="0" applyAlignment="1" applyProtection="1">
      <alignment horizontal="left" wrapText="1"/>
    </xf>
    <xf numFmtId="3" fontId="0" fillId="0" borderId="0" xfId="0" applyNumberFormat="1" applyAlignment="1" applyProtection="1">
      <alignment horizontal="left"/>
    </xf>
    <xf numFmtId="164" fontId="10" fillId="6" borderId="5" xfId="10" applyNumberFormat="1" applyProtection="1"/>
    <xf numFmtId="0" fontId="0" fillId="0" borderId="0" xfId="0" applyBorder="1" applyAlignment="1" applyProtection="1">
      <alignment horizontal="left"/>
    </xf>
    <xf numFmtId="4" fontId="0" fillId="0" borderId="0" xfId="0" applyNumberFormat="1" applyAlignment="1" applyProtection="1">
      <alignment horizontal="left"/>
    </xf>
    <xf numFmtId="0" fontId="0" fillId="0" borderId="0" xfId="0" applyBorder="1" applyAlignment="1" applyProtection="1"/>
    <xf numFmtId="0" fontId="0" fillId="0" borderId="18" xfId="0" applyBorder="1" applyAlignment="1" applyProtection="1">
      <alignment horizontal="left"/>
    </xf>
    <xf numFmtId="0" fontId="0" fillId="0" borderId="19" xfId="0" applyBorder="1" applyAlignment="1" applyProtection="1">
      <alignment horizontal="left"/>
    </xf>
    <xf numFmtId="3" fontId="0" fillId="0" borderId="19" xfId="0" applyNumberFormat="1" applyBorder="1" applyAlignment="1" applyProtection="1">
      <alignment horizontal="left"/>
    </xf>
    <xf numFmtId="0" fontId="0" fillId="0" borderId="19" xfId="0" applyBorder="1" applyProtection="1"/>
    <xf numFmtId="3" fontId="0" fillId="0" borderId="0" xfId="0" applyNumberFormat="1" applyBorder="1" applyAlignment="1" applyProtection="1">
      <alignment horizontal="left"/>
    </xf>
    <xf numFmtId="3" fontId="0" fillId="0" borderId="0" xfId="0" applyNumberFormat="1" applyBorder="1" applyAlignment="1" applyProtection="1">
      <alignment horizontal="center"/>
    </xf>
    <xf numFmtId="0" fontId="32" fillId="0" borderId="0" xfId="0" applyFont="1" applyBorder="1" applyAlignment="1" applyProtection="1">
      <alignment vertical="top"/>
    </xf>
    <xf numFmtId="0" fontId="32" fillId="0" borderId="0" xfId="0" applyFont="1" applyBorder="1" applyProtection="1"/>
    <xf numFmtId="0" fontId="0" fillId="0" borderId="10" xfId="0" applyBorder="1" applyAlignment="1" applyProtection="1"/>
    <xf numFmtId="0" fontId="32" fillId="0" borderId="10" xfId="0" applyFont="1" applyBorder="1" applyAlignment="1" applyProtection="1">
      <alignment vertical="top"/>
    </xf>
    <xf numFmtId="0" fontId="32" fillId="0" borderId="10" xfId="0" applyFont="1" applyBorder="1" applyAlignment="1" applyProtection="1"/>
    <xf numFmtId="0" fontId="0" fillId="0" borderId="0" xfId="0" applyFont="1" applyProtection="1"/>
    <xf numFmtId="0" fontId="0" fillId="0" borderId="0" xfId="0" applyFont="1" applyAlignment="1" applyProtection="1">
      <alignment horizontal="right"/>
    </xf>
    <xf numFmtId="0" fontId="0" fillId="0" borderId="0" xfId="0" applyFont="1" applyFill="1" applyProtection="1"/>
    <xf numFmtId="0" fontId="16" fillId="0" borderId="0" xfId="0" applyFont="1" applyAlignment="1" applyProtection="1">
      <alignment horizontal="right"/>
    </xf>
    <xf numFmtId="3" fontId="9" fillId="5" borderId="22" xfId="9" applyNumberFormat="1" applyBorder="1" applyAlignment="1" applyProtection="1">
      <alignment horizontal="right"/>
      <protection locked="0"/>
    </xf>
    <xf numFmtId="3" fontId="9" fillId="5" borderId="23" xfId="9" applyNumberFormat="1" applyBorder="1" applyAlignment="1" applyProtection="1">
      <alignment horizontal="right"/>
      <protection locked="0"/>
    </xf>
    <xf numFmtId="0" fontId="9" fillId="5" borderId="22" xfId="9" applyBorder="1" applyAlignment="1" applyProtection="1">
      <alignment horizontal="center"/>
      <protection locked="0"/>
    </xf>
    <xf numFmtId="0" fontId="9" fillId="5" borderId="23" xfId="9" applyBorder="1" applyAlignment="1" applyProtection="1">
      <alignment horizontal="center"/>
      <protection locked="0"/>
    </xf>
    <xf numFmtId="0" fontId="18" fillId="0" borderId="10" xfId="0" applyFont="1" applyBorder="1" applyAlignment="1" applyProtection="1">
      <alignment horizontal="left"/>
    </xf>
    <xf numFmtId="0" fontId="9" fillId="5" borderId="4" xfId="9" applyAlignment="1" applyProtection="1">
      <alignment horizontal="left"/>
      <protection locked="0"/>
    </xf>
    <xf numFmtId="0" fontId="9" fillId="5" borderId="4" xfId="9" applyAlignment="1" applyProtection="1">
      <alignment horizontal="left" vertical="top" wrapText="1"/>
      <protection locked="0"/>
    </xf>
    <xf numFmtId="0" fontId="9" fillId="5" borderId="4" xfId="9" applyAlignment="1" applyProtection="1">
      <alignment horizontal="left" vertical="top"/>
      <protection locked="0"/>
    </xf>
    <xf numFmtId="0" fontId="9" fillId="5" borderId="37" xfId="9" applyBorder="1" applyAlignment="1" applyProtection="1">
      <alignment horizontal="left" vertical="top" wrapText="1"/>
      <protection locked="0"/>
    </xf>
    <xf numFmtId="0" fontId="9" fillId="5" borderId="38" xfId="9" applyBorder="1" applyAlignment="1" applyProtection="1">
      <alignment horizontal="left" vertical="top" wrapText="1"/>
      <protection locked="0"/>
    </xf>
    <xf numFmtId="0" fontId="9" fillId="5" borderId="39" xfId="9" applyBorder="1" applyAlignment="1" applyProtection="1">
      <alignment horizontal="left" vertical="top" wrapText="1"/>
      <protection locked="0"/>
    </xf>
    <xf numFmtId="0" fontId="9" fillId="5" borderId="42" xfId="9" applyBorder="1" applyAlignment="1" applyProtection="1">
      <alignment horizontal="left" vertical="top" wrapText="1"/>
      <protection locked="0"/>
    </xf>
    <xf numFmtId="0" fontId="9" fillId="5" borderId="0" xfId="9" applyBorder="1" applyAlignment="1" applyProtection="1">
      <alignment horizontal="left" vertical="top" wrapText="1"/>
      <protection locked="0"/>
    </xf>
    <xf numFmtId="0" fontId="9" fillId="5" borderId="21" xfId="9" applyBorder="1" applyAlignment="1" applyProtection="1">
      <alignment horizontal="left" vertical="top" wrapText="1"/>
      <protection locked="0"/>
    </xf>
    <xf numFmtId="0" fontId="9" fillId="5" borderId="40" xfId="9" applyBorder="1" applyAlignment="1" applyProtection="1">
      <alignment horizontal="left" vertical="top" wrapText="1"/>
      <protection locked="0"/>
    </xf>
    <xf numFmtId="0" fontId="9" fillId="5" borderId="35" xfId="9" applyBorder="1" applyAlignment="1" applyProtection="1">
      <alignment horizontal="left" vertical="top" wrapText="1"/>
      <protection locked="0"/>
    </xf>
    <xf numFmtId="0" fontId="9" fillId="5" borderId="41" xfId="9" applyBorder="1" applyAlignment="1" applyProtection="1">
      <alignment horizontal="left" vertical="top" wrapText="1"/>
      <protection locked="0"/>
    </xf>
    <xf numFmtId="3" fontId="0" fillId="0" borderId="0" xfId="0" applyNumberFormat="1" applyAlignment="1" applyProtection="1">
      <alignment horizontal="center"/>
    </xf>
    <xf numFmtId="0" fontId="0" fillId="0" borderId="28" xfId="0" applyBorder="1" applyAlignment="1" applyProtection="1">
      <alignment horizontal="center"/>
    </xf>
    <xf numFmtId="0" fontId="0" fillId="0" borderId="10" xfId="0" applyBorder="1" applyAlignment="1" applyProtection="1">
      <alignment horizontal="center"/>
    </xf>
    <xf numFmtId="0" fontId="0" fillId="0" borderId="0" xfId="0" applyAlignment="1" applyProtection="1">
      <alignment horizontal="left"/>
    </xf>
    <xf numFmtId="0" fontId="0" fillId="0" borderId="21" xfId="0" applyBorder="1" applyAlignment="1" applyProtection="1">
      <alignment horizontal="left"/>
    </xf>
    <xf numFmtId="0" fontId="25" fillId="0" borderId="0" xfId="0" applyFont="1" applyAlignment="1" applyProtection="1">
      <alignment horizontal="left"/>
    </xf>
    <xf numFmtId="0" fontId="25" fillId="0" borderId="21" xfId="0" applyFont="1" applyBorder="1" applyAlignment="1" applyProtection="1">
      <alignment horizontal="left"/>
    </xf>
    <xf numFmtId="0" fontId="0" fillId="0" borderId="28" xfId="0" applyBorder="1" applyAlignment="1" applyProtection="1">
      <alignment horizontal="center" wrapText="1"/>
    </xf>
    <xf numFmtId="0" fontId="0" fillId="0" borderId="10" xfId="0" applyBorder="1" applyAlignment="1" applyProtection="1">
      <alignment horizontal="center" wrapText="1"/>
    </xf>
    <xf numFmtId="3" fontId="9" fillId="5" borderId="22" xfId="9" applyNumberFormat="1" applyBorder="1" applyAlignment="1" applyProtection="1">
      <alignment horizontal="center"/>
      <protection locked="0"/>
    </xf>
    <xf numFmtId="3" fontId="9" fillId="5" borderId="23" xfId="9" applyNumberFormat="1" applyBorder="1" applyAlignment="1" applyProtection="1">
      <alignment horizontal="center"/>
      <protection locked="0"/>
    </xf>
    <xf numFmtId="0" fontId="0" fillId="0" borderId="36" xfId="0" applyBorder="1" applyProtection="1"/>
    <xf numFmtId="0" fontId="0" fillId="0" borderId="35" xfId="0" applyBorder="1" applyProtection="1"/>
    <xf numFmtId="0" fontId="15" fillId="0" borderId="10" xfId="16" applyBorder="1" applyAlignment="1" applyProtection="1">
      <alignment horizontal="center"/>
    </xf>
    <xf numFmtId="49" fontId="15" fillId="0" borderId="10" xfId="16" applyNumberFormat="1" applyBorder="1" applyAlignment="1" applyProtection="1">
      <alignment horizontal="center"/>
    </xf>
    <xf numFmtId="14" fontId="15" fillId="0" borderId="10" xfId="16" applyNumberFormat="1" applyBorder="1" applyAlignment="1" applyProtection="1">
      <alignment horizontal="center"/>
    </xf>
    <xf numFmtId="3" fontId="9" fillId="5" borderId="4" xfId="9" applyNumberFormat="1" applyAlignment="1" applyProtection="1">
      <alignment horizontal="center"/>
      <protection locked="0"/>
    </xf>
    <xf numFmtId="0" fontId="9" fillId="5" borderId="4" xfId="9" applyNumberFormat="1" applyAlignment="1" applyProtection="1">
      <alignment horizontal="center"/>
      <protection locked="0"/>
    </xf>
    <xf numFmtId="14" fontId="9" fillId="5" borderId="22" xfId="9" applyNumberFormat="1" applyBorder="1" applyAlignment="1" applyProtection="1">
      <alignment horizontal="center"/>
      <protection locked="0"/>
    </xf>
    <xf numFmtId="0" fontId="9" fillId="5" borderId="43" xfId="9" applyBorder="1" applyAlignment="1" applyProtection="1">
      <alignment horizontal="center"/>
      <protection locked="0"/>
    </xf>
    <xf numFmtId="0" fontId="0" fillId="0" borderId="0" xfId="0" applyProtection="1"/>
    <xf numFmtId="0" fontId="18" fillId="0" borderId="10" xfId="0" applyFont="1" applyBorder="1" applyAlignment="1" applyProtection="1">
      <alignment horizontal="left" wrapText="1"/>
    </xf>
    <xf numFmtId="0" fontId="21" fillId="0" borderId="25" xfId="0" applyFont="1" applyBorder="1" applyAlignment="1" applyProtection="1">
      <alignment horizontal="left"/>
    </xf>
    <xf numFmtId="0" fontId="21" fillId="0" borderId="26" xfId="0" applyFont="1" applyBorder="1" applyAlignment="1" applyProtection="1">
      <alignment horizontal="left"/>
    </xf>
    <xf numFmtId="0" fontId="21" fillId="0" borderId="27" xfId="0" applyFont="1" applyBorder="1" applyAlignment="1" applyProtection="1">
      <alignment horizontal="left"/>
    </xf>
    <xf numFmtId="0" fontId="20" fillId="0" borderId="16" xfId="0" applyFont="1" applyBorder="1" applyAlignment="1" applyProtection="1">
      <alignment horizontal="left"/>
    </xf>
    <xf numFmtId="0" fontId="20" fillId="0" borderId="0" xfId="0" applyFont="1" applyBorder="1" applyAlignment="1" applyProtection="1">
      <alignment horizontal="left"/>
    </xf>
    <xf numFmtId="164" fontId="19" fillId="6" borderId="5" xfId="10" applyNumberFormat="1" applyFont="1" applyBorder="1" applyAlignment="1" applyProtection="1">
      <alignment horizontal="right" vertical="center"/>
    </xf>
    <xf numFmtId="0" fontId="9" fillId="5" borderId="24" xfId="9" applyBorder="1" applyAlignment="1" applyProtection="1">
      <alignment horizontal="left"/>
      <protection locked="0"/>
    </xf>
    <xf numFmtId="164" fontId="19" fillId="6" borderId="33" xfId="10" applyNumberFormat="1" applyFont="1" applyBorder="1" applyAlignment="1" applyProtection="1">
      <alignment horizontal="right" vertical="center"/>
    </xf>
    <xf numFmtId="0" fontId="0" fillId="0" borderId="18" xfId="0" applyBorder="1" applyAlignment="1" applyProtection="1">
      <alignment horizontal="center"/>
    </xf>
    <xf numFmtId="0" fontId="0" fillId="0" borderId="19" xfId="0" applyBorder="1" applyAlignment="1" applyProtection="1">
      <alignment horizontal="center"/>
    </xf>
    <xf numFmtId="0" fontId="0" fillId="0" borderId="20" xfId="0" applyBorder="1" applyAlignment="1" applyProtection="1">
      <alignment horizontal="center"/>
    </xf>
    <xf numFmtId="0" fontId="0" fillId="0" borderId="0" xfId="0" applyBorder="1" applyAlignment="1" applyProtection="1">
      <alignment horizontal="left"/>
    </xf>
    <xf numFmtId="0" fontId="0" fillId="0" borderId="29" xfId="0" applyBorder="1" applyAlignment="1" applyProtection="1">
      <alignment horizontal="center"/>
    </xf>
    <xf numFmtId="14" fontId="9" fillId="34" borderId="4" xfId="9" applyNumberFormat="1" applyFill="1" applyAlignment="1" applyProtection="1">
      <alignment horizontal="center"/>
      <protection locked="0"/>
    </xf>
    <xf numFmtId="0" fontId="9" fillId="34" borderId="4" xfId="9" applyFill="1" applyAlignment="1" applyProtection="1">
      <alignment horizontal="center"/>
      <protection locked="0"/>
    </xf>
    <xf numFmtId="0" fontId="9" fillId="34" borderId="37" xfId="9" applyFill="1" applyBorder="1" applyAlignment="1" applyProtection="1">
      <alignment horizontal="center"/>
      <protection locked="0"/>
    </xf>
    <xf numFmtId="0" fontId="9" fillId="34" borderId="38" xfId="9" applyFill="1" applyBorder="1" applyAlignment="1" applyProtection="1">
      <alignment horizontal="center"/>
      <protection locked="0"/>
    </xf>
    <xf numFmtId="0" fontId="9" fillId="34" borderId="39" xfId="9" applyFill="1" applyBorder="1" applyAlignment="1" applyProtection="1">
      <alignment horizontal="center"/>
      <protection locked="0"/>
    </xf>
    <xf numFmtId="0" fontId="9" fillId="34" borderId="40" xfId="9" applyFill="1" applyBorder="1" applyAlignment="1" applyProtection="1">
      <alignment horizontal="center"/>
      <protection locked="0"/>
    </xf>
    <xf numFmtId="0" fontId="9" fillId="34" borderId="35" xfId="9" applyFill="1" applyBorder="1" applyAlignment="1" applyProtection="1">
      <alignment horizontal="center"/>
      <protection locked="0"/>
    </xf>
    <xf numFmtId="0" fontId="9" fillId="34" borderId="41" xfId="9" applyFill="1" applyBorder="1" applyAlignment="1" applyProtection="1">
      <alignment horizontal="center"/>
      <protection locked="0"/>
    </xf>
    <xf numFmtId="3" fontId="16" fillId="0" borderId="34" xfId="0" applyNumberFormat="1" applyFont="1" applyBorder="1" applyAlignment="1" applyProtection="1">
      <alignment horizontal="center"/>
    </xf>
    <xf numFmtId="3" fontId="0" fillId="0" borderId="19" xfId="0" applyNumberFormat="1" applyBorder="1" applyAlignment="1" applyProtection="1">
      <alignment horizontal="center"/>
    </xf>
    <xf numFmtId="3" fontId="0" fillId="0" borderId="20" xfId="0" applyNumberFormat="1" applyBorder="1" applyAlignment="1" applyProtection="1">
      <alignment horizontal="center"/>
    </xf>
    <xf numFmtId="0" fontId="32" fillId="0" borderId="42" xfId="0" applyFont="1" applyBorder="1" applyAlignment="1" applyProtection="1">
      <alignment horizontal="left" wrapText="1"/>
    </xf>
    <xf numFmtId="0" fontId="32" fillId="0" borderId="0" xfId="0" applyFont="1" applyAlignment="1" applyProtection="1">
      <alignment horizontal="left" wrapText="1"/>
    </xf>
    <xf numFmtId="164" fontId="9" fillId="5" borderId="22" xfId="9" applyNumberFormat="1" applyBorder="1" applyAlignment="1" applyProtection="1">
      <alignment horizontal="right"/>
      <protection locked="0"/>
    </xf>
    <xf numFmtId="164" fontId="9" fillId="5" borderId="23" xfId="9" applyNumberFormat="1" applyBorder="1" applyAlignment="1" applyProtection="1">
      <alignment horizontal="right"/>
      <protection locked="0"/>
    </xf>
  </cellXfs>
  <cellStyles count="42">
    <cellStyle name="20 % - Akzent1" xfId="19" builtinId="30" customBuiltin="1"/>
    <cellStyle name="20 % - Akzent2" xfId="23" builtinId="34" customBuiltin="1"/>
    <cellStyle name="20 % - Akzent3" xfId="27" builtinId="38" customBuiltin="1"/>
    <cellStyle name="20 % - Akzent4" xfId="31" builtinId="42" customBuiltin="1"/>
    <cellStyle name="20 % - Akzent5" xfId="35" builtinId="46" customBuiltin="1"/>
    <cellStyle name="20 % - Akzent6" xfId="39" builtinId="50" customBuiltin="1"/>
    <cellStyle name="40 % - Akzent1" xfId="20" builtinId="31" customBuiltin="1"/>
    <cellStyle name="40 % - Akzent2" xfId="24" builtinId="35" customBuiltin="1"/>
    <cellStyle name="40 % - Akzent3" xfId="28" builtinId="39" customBuiltin="1"/>
    <cellStyle name="40 % - Akzent4" xfId="32" builtinId="43" customBuiltin="1"/>
    <cellStyle name="40 % - Akzent5" xfId="36" builtinId="47" customBuiltin="1"/>
    <cellStyle name="40 % - Akzent6" xfId="40" builtinId="51" customBuiltin="1"/>
    <cellStyle name="60 % - Akzent1" xfId="21" builtinId="32" customBuiltin="1"/>
    <cellStyle name="60 % - Akzent2" xfId="25" builtinId="36" customBuiltin="1"/>
    <cellStyle name="60 % - Akzent3" xfId="29" builtinId="40" customBuiltin="1"/>
    <cellStyle name="60 % - Akzent4" xfId="33" builtinId="44" customBuiltin="1"/>
    <cellStyle name="60 % - Akzent5" xfId="37" builtinId="48" customBuiltin="1"/>
    <cellStyle name="60 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0" builtinId="21" customBuiltin="1"/>
    <cellStyle name="Berechnung" xfId="11" builtinId="22" customBuiltin="1"/>
    <cellStyle name="Eingabe" xfId="9" builtinId="20" customBuiltin="1"/>
    <cellStyle name="Ergebnis" xfId="17" builtinId="25" customBuiltin="1"/>
    <cellStyle name="Erklärender Text" xfId="16" builtinId="53" customBuiltin="1"/>
    <cellStyle name="Gut" xfId="6" builtinId="26" customBuiltin="1"/>
    <cellStyle name="Neutral" xfId="8" builtinId="28" customBuiltin="1"/>
    <cellStyle name="Notiz" xfId="15" builtinId="10" customBuiltin="1"/>
    <cellStyle name="Schlecht" xfId="7" builtinId="27" customBuiltin="1"/>
    <cellStyle name="Standard" xfId="0" builtinId="0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arnender Text" xfId="14" builtinId="11" customBuiltin="1"/>
    <cellStyle name="Zelle überprüfen" xfId="13" builtinId="23" customBuiltin="1"/>
  </cellStyles>
  <dxfs count="0"/>
  <tableStyles count="0" defaultTableStyle="TableStyleMedium2" defaultPivotStyle="PivotStyleLight16"/>
  <colors>
    <mruColors>
      <color rgb="FFFF7979"/>
      <color rgb="FFFFEEDD"/>
      <color rgb="FFFFE4C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83"/>
  <sheetViews>
    <sheetView tabSelected="1" view="pageLayout" zoomScale="80" zoomScalePageLayoutView="80" workbookViewId="0">
      <selection activeCell="J110" sqref="J110"/>
    </sheetView>
  </sheetViews>
  <sheetFormatPr baseColWidth="10" defaultColWidth="5.625" defaultRowHeight="14.25" x14ac:dyDescent="0.2"/>
  <cols>
    <col min="1" max="1" width="5.625" style="6"/>
    <col min="2" max="2" width="11.125" style="6" customWidth="1"/>
    <col min="3" max="3" width="5.625" style="6" customWidth="1"/>
    <col min="4" max="4" width="3.625" style="6" customWidth="1"/>
    <col min="5" max="5" width="6.5" style="6" customWidth="1"/>
    <col min="6" max="6" width="3.625" style="6" customWidth="1"/>
    <col min="7" max="19" width="6.5" style="6" customWidth="1"/>
    <col min="20" max="20" width="6.625" style="6" customWidth="1"/>
    <col min="21" max="21" width="5.625" style="6"/>
    <col min="22" max="22" width="5.5" style="6" customWidth="1"/>
    <col min="23" max="16384" width="5.625" style="6"/>
  </cols>
  <sheetData>
    <row r="1" spans="1:22" ht="61.5" customHeight="1" x14ac:dyDescent="0.4">
      <c r="A1" s="130" t="s">
        <v>130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</row>
    <row r="2" spans="1:22" ht="14.25" customHeight="1" x14ac:dyDescent="0.2">
      <c r="M2" s="7"/>
      <c r="N2" s="7"/>
      <c r="O2" s="7"/>
    </row>
    <row r="3" spans="1:22" ht="14.25" customHeight="1" x14ac:dyDescent="0.2">
      <c r="A3" s="3"/>
      <c r="B3" s="6" t="s">
        <v>22</v>
      </c>
    </row>
    <row r="4" spans="1:22" ht="14.25" customHeight="1" thickBot="1" x14ac:dyDescent="0.25"/>
    <row r="5" spans="1:22" ht="26.25" customHeight="1" x14ac:dyDescent="0.4">
      <c r="B5" s="139" t="s">
        <v>73</v>
      </c>
      <c r="C5" s="140"/>
      <c r="D5" s="140"/>
      <c r="E5" s="140"/>
      <c r="F5" s="140"/>
      <c r="G5" s="141"/>
      <c r="I5" s="131" t="s">
        <v>123</v>
      </c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3"/>
    </row>
    <row r="6" spans="1:22" ht="14.25" customHeight="1" x14ac:dyDescent="0.25">
      <c r="B6" s="6" t="s">
        <v>36</v>
      </c>
      <c r="C6" s="137"/>
      <c r="D6" s="137"/>
      <c r="E6" s="137"/>
      <c r="F6" s="137"/>
      <c r="G6" s="137"/>
      <c r="I6" s="8"/>
      <c r="J6" s="135" t="s">
        <v>62</v>
      </c>
      <c r="K6" s="135"/>
      <c r="L6" s="135"/>
      <c r="M6" s="135"/>
      <c r="N6" s="135"/>
      <c r="O6" s="135"/>
      <c r="P6" s="9"/>
      <c r="Q6" s="136">
        <f>T74</f>
        <v>0</v>
      </c>
      <c r="R6" s="136"/>
      <c r="S6" s="10" t="s">
        <v>118</v>
      </c>
      <c r="T6" s="11"/>
      <c r="U6" s="12"/>
    </row>
    <row r="7" spans="1:22" ht="14.25" customHeight="1" x14ac:dyDescent="0.25">
      <c r="B7" s="6" t="s">
        <v>37</v>
      </c>
      <c r="C7" s="97"/>
      <c r="D7" s="97"/>
      <c r="E7" s="97"/>
      <c r="F7" s="97"/>
      <c r="G7" s="97"/>
      <c r="I7" s="8"/>
      <c r="J7" s="135" t="s">
        <v>96</v>
      </c>
      <c r="K7" s="135"/>
      <c r="L7" s="135"/>
      <c r="M7" s="135"/>
      <c r="N7" s="135"/>
      <c r="O7" s="135"/>
      <c r="P7" s="9"/>
      <c r="Q7" s="136">
        <f>T79</f>
        <v>0</v>
      </c>
      <c r="R7" s="136"/>
      <c r="S7" s="10" t="s">
        <v>119</v>
      </c>
      <c r="T7" s="11"/>
      <c r="U7" s="12"/>
    </row>
    <row r="8" spans="1:22" ht="14.25" customHeight="1" thickBot="1" x14ac:dyDescent="0.3">
      <c r="B8" s="6" t="s">
        <v>86</v>
      </c>
      <c r="C8" s="97"/>
      <c r="D8" s="97"/>
      <c r="E8" s="97"/>
      <c r="F8" s="97"/>
      <c r="G8" s="97"/>
      <c r="I8" s="13"/>
      <c r="J8" s="134" t="s">
        <v>59</v>
      </c>
      <c r="K8" s="134"/>
      <c r="L8" s="134"/>
      <c r="M8" s="134"/>
      <c r="N8" s="134"/>
      <c r="O8" s="134"/>
      <c r="P8" s="14"/>
      <c r="Q8" s="138">
        <f>T87</f>
        <v>0</v>
      </c>
      <c r="R8" s="138"/>
      <c r="S8" s="15" t="s">
        <v>118</v>
      </c>
      <c r="T8" s="16"/>
      <c r="U8" s="17"/>
    </row>
    <row r="9" spans="1:22" ht="14.25" customHeight="1" x14ac:dyDescent="0.2">
      <c r="B9" s="6" t="s">
        <v>38</v>
      </c>
      <c r="C9" s="97"/>
      <c r="D9" s="97"/>
      <c r="E9" s="97"/>
      <c r="F9" s="97"/>
      <c r="G9" s="97"/>
    </row>
    <row r="10" spans="1:22" ht="14.25" customHeight="1" x14ac:dyDescent="0.2">
      <c r="B10" s="6" t="s">
        <v>0</v>
      </c>
      <c r="C10" s="97"/>
      <c r="D10" s="97"/>
      <c r="E10" s="97"/>
      <c r="F10" s="97"/>
      <c r="G10" s="97"/>
      <c r="I10" s="6" t="s">
        <v>125</v>
      </c>
    </row>
    <row r="11" spans="1:22" ht="14.25" customHeight="1" x14ac:dyDescent="0.2">
      <c r="B11" s="6" t="s">
        <v>35</v>
      </c>
      <c r="C11" s="97"/>
      <c r="D11" s="97"/>
      <c r="E11" s="97"/>
      <c r="F11" s="97"/>
      <c r="G11" s="97"/>
      <c r="V11" s="18"/>
    </row>
    <row r="12" spans="1:22" ht="14.25" customHeight="1" x14ac:dyDescent="0.25">
      <c r="B12" s="6" t="s">
        <v>39</v>
      </c>
      <c r="C12" s="97"/>
      <c r="D12" s="97"/>
      <c r="E12" s="97"/>
      <c r="F12" s="97"/>
      <c r="G12" s="97"/>
      <c r="I12" s="19" t="s">
        <v>127</v>
      </c>
    </row>
    <row r="13" spans="1:22" ht="14.25" customHeight="1" x14ac:dyDescent="0.25">
      <c r="B13" s="6" t="s">
        <v>33</v>
      </c>
      <c r="C13" s="127"/>
      <c r="D13" s="128"/>
      <c r="E13" s="128"/>
      <c r="F13" s="128"/>
      <c r="G13" s="95"/>
      <c r="I13" s="19" t="s">
        <v>126</v>
      </c>
      <c r="U13" s="18"/>
      <c r="V13" s="18"/>
    </row>
    <row r="14" spans="1:22" ht="14.25" customHeight="1" x14ac:dyDescent="0.25">
      <c r="B14" s="6" t="s">
        <v>140</v>
      </c>
      <c r="C14" s="97"/>
      <c r="D14" s="97"/>
      <c r="E14" s="97"/>
      <c r="F14" s="97"/>
      <c r="G14" s="97"/>
      <c r="I14" s="19" t="s">
        <v>128</v>
      </c>
      <c r="V14" s="18"/>
    </row>
    <row r="15" spans="1:22" ht="14.25" customHeight="1" x14ac:dyDescent="0.25">
      <c r="I15" s="19" t="s">
        <v>129</v>
      </c>
      <c r="V15" s="18"/>
    </row>
    <row r="16" spans="1:22" ht="14.25" customHeight="1" x14ac:dyDescent="0.25">
      <c r="N16" s="19"/>
      <c r="V16" s="18"/>
    </row>
    <row r="17" spans="2:22" ht="14.25" customHeight="1" x14ac:dyDescent="0.2">
      <c r="B17" s="112" t="s">
        <v>105</v>
      </c>
      <c r="C17" s="112"/>
      <c r="D17" s="120" t="s">
        <v>97</v>
      </c>
      <c r="E17" s="121"/>
      <c r="H17" s="120" t="s">
        <v>98</v>
      </c>
      <c r="I17" s="121"/>
      <c r="J17" s="120" t="s">
        <v>99</v>
      </c>
      <c r="K17" s="121"/>
      <c r="L17" s="120" t="s">
        <v>100</v>
      </c>
      <c r="M17" s="121"/>
      <c r="N17" s="120" t="s">
        <v>101</v>
      </c>
      <c r="O17" s="121"/>
      <c r="P17" s="120" t="s">
        <v>102</v>
      </c>
      <c r="Q17" s="121"/>
      <c r="R17" s="120" t="s">
        <v>103</v>
      </c>
      <c r="S17" s="121"/>
      <c r="T17" s="120" t="s">
        <v>104</v>
      </c>
      <c r="U17" s="121"/>
      <c r="V17" s="18"/>
    </row>
    <row r="18" spans="2:22" ht="14.25" customHeight="1" x14ac:dyDescent="0.2">
      <c r="B18" s="20"/>
      <c r="C18" s="20"/>
      <c r="D18" s="125" t="s">
        <v>187</v>
      </c>
      <c r="E18" s="125"/>
      <c r="F18" s="6" t="s">
        <v>141</v>
      </c>
      <c r="H18" s="94" t="s">
        <v>187</v>
      </c>
      <c r="I18" s="95"/>
      <c r="J18" s="94" t="s">
        <v>186</v>
      </c>
      <c r="K18" s="95"/>
      <c r="L18" s="94"/>
      <c r="M18" s="95"/>
      <c r="N18" s="94"/>
      <c r="O18" s="95"/>
      <c r="P18" s="94"/>
      <c r="Q18" s="95"/>
      <c r="R18" s="94"/>
      <c r="S18" s="95"/>
      <c r="T18" s="94"/>
      <c r="U18" s="95"/>
      <c r="V18" s="18"/>
    </row>
    <row r="19" spans="2:22" ht="14.25" customHeight="1" x14ac:dyDescent="0.2">
      <c r="B19" s="21"/>
      <c r="C19" s="21"/>
      <c r="D19" s="118" t="s">
        <v>124</v>
      </c>
      <c r="E19" s="119"/>
      <c r="F19" s="129" t="s">
        <v>142</v>
      </c>
      <c r="G19" s="129"/>
      <c r="H19" s="118" t="s">
        <v>124</v>
      </c>
      <c r="I19" s="119"/>
      <c r="J19" s="118" t="s">
        <v>124</v>
      </c>
      <c r="K19" s="119"/>
      <c r="L19" s="118"/>
      <c r="M19" s="119"/>
      <c r="N19" s="118"/>
      <c r="O19" s="119"/>
      <c r="P19" s="118"/>
      <c r="Q19" s="119"/>
      <c r="R19" s="118"/>
      <c r="S19" s="119"/>
      <c r="T19" s="118"/>
      <c r="U19" s="119"/>
    </row>
    <row r="20" spans="2:22" ht="14.25" customHeight="1" x14ac:dyDescent="0.2">
      <c r="D20" s="125"/>
      <c r="E20" s="125"/>
      <c r="F20" s="129" t="s">
        <v>10</v>
      </c>
      <c r="G20" s="129"/>
      <c r="H20" s="94"/>
      <c r="I20" s="95"/>
      <c r="J20" s="94"/>
      <c r="K20" s="95"/>
      <c r="L20" s="94"/>
      <c r="M20" s="95"/>
      <c r="N20" s="94"/>
      <c r="O20" s="95"/>
      <c r="P20" s="94"/>
      <c r="Q20" s="95"/>
      <c r="R20" s="94"/>
      <c r="S20" s="95"/>
      <c r="T20" s="94"/>
      <c r="U20" s="95"/>
    </row>
    <row r="21" spans="2:22" ht="14.25" customHeight="1" x14ac:dyDescent="0.2">
      <c r="B21" s="21"/>
      <c r="C21" s="21"/>
      <c r="D21" s="125"/>
      <c r="E21" s="125"/>
      <c r="F21" s="129" t="s">
        <v>23</v>
      </c>
      <c r="G21" s="129"/>
      <c r="H21" s="94"/>
      <c r="I21" s="95"/>
      <c r="J21" s="94"/>
      <c r="K21" s="95"/>
      <c r="L21" s="94"/>
      <c r="M21" s="95"/>
      <c r="N21" s="94"/>
      <c r="O21" s="95"/>
      <c r="P21" s="94"/>
      <c r="Q21" s="95"/>
      <c r="R21" s="94"/>
      <c r="S21" s="95"/>
      <c r="T21" s="94"/>
      <c r="U21" s="95"/>
    </row>
    <row r="22" spans="2:22" ht="14.25" customHeight="1" x14ac:dyDescent="0.2">
      <c r="B22" s="21" t="s">
        <v>21</v>
      </c>
      <c r="C22" s="21"/>
      <c r="D22" s="126"/>
      <c r="E22" s="126"/>
      <c r="F22" s="129" t="s">
        <v>11</v>
      </c>
      <c r="G22" s="129"/>
      <c r="H22" s="94"/>
      <c r="I22" s="95"/>
      <c r="J22" s="94"/>
      <c r="K22" s="95"/>
      <c r="L22" s="94"/>
      <c r="M22" s="95"/>
      <c r="N22" s="94"/>
      <c r="O22" s="95"/>
      <c r="P22" s="94"/>
      <c r="Q22" s="95"/>
      <c r="R22" s="94"/>
      <c r="S22" s="95"/>
      <c r="T22" s="94"/>
      <c r="U22" s="95"/>
    </row>
    <row r="23" spans="2:22" ht="14.25" customHeight="1" x14ac:dyDescent="0.2"/>
    <row r="24" spans="2:22" ht="14.25" customHeight="1" x14ac:dyDescent="0.2">
      <c r="B24" s="6" t="s">
        <v>81</v>
      </c>
      <c r="F24" s="94" t="s">
        <v>120</v>
      </c>
      <c r="G24" s="95"/>
    </row>
    <row r="25" spans="2:22" ht="14.25" customHeight="1" x14ac:dyDescent="0.2"/>
    <row r="26" spans="2:22" ht="14.25" customHeight="1" x14ac:dyDescent="0.2">
      <c r="B26" s="6" t="s">
        <v>74</v>
      </c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</row>
    <row r="27" spans="2:22" ht="14.25" customHeight="1" x14ac:dyDescent="0.2">
      <c r="B27" s="22" t="s">
        <v>135</v>
      </c>
      <c r="F27" s="98"/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99"/>
      <c r="R27" s="99"/>
      <c r="S27" s="99"/>
      <c r="T27" s="99"/>
      <c r="U27" s="99"/>
    </row>
    <row r="28" spans="2:22" ht="14.25" customHeight="1" x14ac:dyDescent="0.2">
      <c r="B28" s="22" t="s">
        <v>84</v>
      </c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99"/>
      <c r="R28" s="99"/>
      <c r="S28" s="99"/>
      <c r="T28" s="99"/>
      <c r="U28" s="99"/>
    </row>
    <row r="29" spans="2:22" ht="14.25" customHeight="1" x14ac:dyDescent="0.2">
      <c r="B29" s="22"/>
      <c r="F29" s="99"/>
      <c r="G29" s="99"/>
      <c r="H29" s="99"/>
      <c r="I29" s="99"/>
      <c r="J29" s="99"/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9"/>
    </row>
    <row r="30" spans="2:22" ht="14.25" customHeight="1" x14ac:dyDescent="0.2">
      <c r="B30" s="22" t="s">
        <v>69</v>
      </c>
      <c r="F30" s="100"/>
      <c r="G30" s="101"/>
      <c r="H30" s="101"/>
      <c r="I30" s="101"/>
      <c r="J30" s="101"/>
      <c r="K30" s="101"/>
      <c r="L30" s="101"/>
      <c r="M30" s="101"/>
      <c r="N30" s="101"/>
      <c r="O30" s="101"/>
      <c r="P30" s="101"/>
      <c r="Q30" s="101"/>
      <c r="R30" s="101"/>
      <c r="S30" s="101"/>
      <c r="T30" s="101"/>
      <c r="U30" s="102"/>
      <c r="V30" s="9"/>
    </row>
    <row r="31" spans="2:22" ht="14.25" customHeight="1" x14ac:dyDescent="0.2">
      <c r="F31" s="103"/>
      <c r="G31" s="104"/>
      <c r="H31" s="104"/>
      <c r="I31" s="104"/>
      <c r="J31" s="104"/>
      <c r="K31" s="104"/>
      <c r="L31" s="104"/>
      <c r="M31" s="104"/>
      <c r="N31" s="104"/>
      <c r="O31" s="104"/>
      <c r="P31" s="104"/>
      <c r="Q31" s="104"/>
      <c r="R31" s="104"/>
      <c r="S31" s="104"/>
      <c r="T31" s="104"/>
      <c r="U31" s="105"/>
      <c r="V31" s="9"/>
    </row>
    <row r="32" spans="2:22" ht="14.25" customHeight="1" x14ac:dyDescent="0.2">
      <c r="F32" s="103"/>
      <c r="G32" s="104"/>
      <c r="H32" s="104"/>
      <c r="I32" s="104"/>
      <c r="J32" s="104"/>
      <c r="K32" s="104"/>
      <c r="L32" s="104"/>
      <c r="M32" s="104"/>
      <c r="N32" s="104"/>
      <c r="O32" s="104"/>
      <c r="P32" s="104"/>
      <c r="Q32" s="104"/>
      <c r="R32" s="104"/>
      <c r="S32" s="104"/>
      <c r="T32" s="104"/>
      <c r="U32" s="105"/>
      <c r="V32" s="9"/>
    </row>
    <row r="33" spans="1:22" ht="14.25" customHeight="1" x14ac:dyDescent="0.2">
      <c r="F33" s="103"/>
      <c r="G33" s="104"/>
      <c r="H33" s="104"/>
      <c r="I33" s="104"/>
      <c r="J33" s="104"/>
      <c r="K33" s="104"/>
      <c r="L33" s="104"/>
      <c r="M33" s="104"/>
      <c r="N33" s="104"/>
      <c r="O33" s="104"/>
      <c r="P33" s="104"/>
      <c r="Q33" s="104"/>
      <c r="R33" s="104"/>
      <c r="S33" s="104"/>
      <c r="T33" s="104"/>
      <c r="U33" s="105"/>
      <c r="V33" s="9"/>
    </row>
    <row r="34" spans="1:22" ht="14.25" customHeight="1" x14ac:dyDescent="0.2">
      <c r="F34" s="103"/>
      <c r="G34" s="104"/>
      <c r="H34" s="104"/>
      <c r="I34" s="104"/>
      <c r="J34" s="104"/>
      <c r="K34" s="104"/>
      <c r="L34" s="104"/>
      <c r="M34" s="104"/>
      <c r="N34" s="104"/>
      <c r="O34" s="104"/>
      <c r="P34" s="104"/>
      <c r="Q34" s="104"/>
      <c r="R34" s="104"/>
      <c r="S34" s="104"/>
      <c r="T34" s="104"/>
      <c r="U34" s="105"/>
      <c r="V34" s="9"/>
    </row>
    <row r="35" spans="1:22" ht="14.25" customHeight="1" x14ac:dyDescent="0.2">
      <c r="F35" s="103"/>
      <c r="G35" s="104"/>
      <c r="H35" s="104"/>
      <c r="I35" s="104"/>
      <c r="J35" s="104"/>
      <c r="K35" s="104"/>
      <c r="L35" s="104"/>
      <c r="M35" s="104"/>
      <c r="N35" s="104"/>
      <c r="O35" s="104"/>
      <c r="P35" s="104"/>
      <c r="Q35" s="104"/>
      <c r="R35" s="104"/>
      <c r="S35" s="104"/>
      <c r="T35" s="104"/>
      <c r="U35" s="105"/>
      <c r="V35" s="9"/>
    </row>
    <row r="36" spans="1:22" ht="14.25" customHeight="1" x14ac:dyDescent="0.2">
      <c r="F36" s="103"/>
      <c r="G36" s="104"/>
      <c r="H36" s="104"/>
      <c r="I36" s="104"/>
      <c r="J36" s="104"/>
      <c r="K36" s="104"/>
      <c r="L36" s="104"/>
      <c r="M36" s="104"/>
      <c r="N36" s="104"/>
      <c r="O36" s="104"/>
      <c r="P36" s="104"/>
      <c r="Q36" s="104"/>
      <c r="R36" s="104"/>
      <c r="S36" s="104"/>
      <c r="T36" s="104"/>
      <c r="U36" s="105"/>
      <c r="V36" s="9"/>
    </row>
    <row r="37" spans="1:22" ht="14.25" customHeight="1" x14ac:dyDescent="0.2">
      <c r="F37" s="106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8"/>
    </row>
    <row r="38" spans="1:22" x14ac:dyDescent="0.2">
      <c r="A38" s="23"/>
      <c r="B38" s="24"/>
      <c r="C38" s="24"/>
      <c r="D38" s="24"/>
      <c r="E38" s="23"/>
      <c r="F38" s="23" t="s">
        <v>185</v>
      </c>
      <c r="G38" s="23"/>
      <c r="H38" s="23"/>
      <c r="I38" s="23"/>
      <c r="J38" s="24"/>
      <c r="K38" s="24"/>
      <c r="L38" s="24"/>
      <c r="M38" s="23"/>
      <c r="N38" s="23"/>
      <c r="O38" s="23"/>
      <c r="P38" s="23"/>
      <c r="Q38" s="23"/>
      <c r="R38" s="23"/>
      <c r="S38" s="23"/>
      <c r="T38" s="23"/>
      <c r="U38" s="23"/>
      <c r="V38" s="23"/>
    </row>
    <row r="39" spans="1:22" ht="15" customHeight="1" x14ac:dyDescent="0.2">
      <c r="B39" s="20"/>
      <c r="C39" s="20"/>
      <c r="D39" s="20"/>
      <c r="J39" s="122" t="str">
        <f>CONCATENATE($C$6," ",$C$7)</f>
        <v xml:space="preserve"> </v>
      </c>
      <c r="K39" s="122"/>
      <c r="L39" s="122"/>
      <c r="M39" s="122"/>
      <c r="N39" s="123">
        <f>$C$10</f>
        <v>0</v>
      </c>
      <c r="O39" s="123"/>
      <c r="P39" s="123"/>
      <c r="Q39" s="123"/>
      <c r="R39" s="25"/>
      <c r="S39" s="25"/>
      <c r="T39" s="124">
        <f>$C$13</f>
        <v>0</v>
      </c>
      <c r="U39" s="122"/>
      <c r="V39" s="122"/>
    </row>
    <row r="40" spans="1:22" ht="3.75" customHeight="1" x14ac:dyDescent="0.2">
      <c r="B40" s="20"/>
      <c r="C40" s="20"/>
      <c r="D40" s="20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7"/>
      <c r="U40" s="26"/>
      <c r="V40" s="26"/>
    </row>
    <row r="41" spans="1:22" s="9" customFormat="1" ht="27.75" customHeight="1" x14ac:dyDescent="0.4">
      <c r="A41" s="96" t="s">
        <v>70</v>
      </c>
      <c r="B41" s="96"/>
      <c r="C41" s="96"/>
      <c r="D41" s="96"/>
      <c r="E41" s="96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28"/>
    </row>
    <row r="42" spans="1:22" ht="7.5" customHeight="1" x14ac:dyDescent="0.2">
      <c r="B42" s="20"/>
      <c r="C42" s="20"/>
      <c r="D42" s="20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7"/>
      <c r="U42" s="26"/>
      <c r="V42" s="26"/>
    </row>
    <row r="43" spans="1:22" ht="12.75" customHeight="1" x14ac:dyDescent="0.2">
      <c r="A43" s="6" t="s">
        <v>76</v>
      </c>
      <c r="B43" s="20"/>
      <c r="C43" s="20"/>
      <c r="D43" s="20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7"/>
      <c r="U43" s="26"/>
      <c r="V43" s="26"/>
    </row>
    <row r="44" spans="1:22" ht="12.75" customHeight="1" x14ac:dyDescent="0.2">
      <c r="A44" s="6" t="s">
        <v>75</v>
      </c>
      <c r="B44" s="20"/>
      <c r="C44" s="20"/>
      <c r="D44" s="20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7"/>
      <c r="U44" s="26"/>
      <c r="V44" s="26"/>
    </row>
    <row r="45" spans="1:22" ht="12.75" customHeight="1" x14ac:dyDescent="0.2">
      <c r="A45" s="20" t="s">
        <v>80</v>
      </c>
      <c r="B45" s="20"/>
      <c r="C45" s="20"/>
      <c r="D45" s="20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7"/>
      <c r="U45" s="26"/>
      <c r="V45" s="26"/>
    </row>
    <row r="46" spans="1:22" ht="12.75" customHeight="1" x14ac:dyDescent="0.2">
      <c r="A46" s="6" t="s">
        <v>61</v>
      </c>
      <c r="B46" s="20"/>
      <c r="C46" s="20"/>
      <c r="D46" s="20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7"/>
      <c r="U46" s="26"/>
      <c r="V46" s="26"/>
    </row>
    <row r="47" spans="1:22" ht="78.75" customHeight="1" x14ac:dyDescent="0.2">
      <c r="C47" s="29" t="s">
        <v>15</v>
      </c>
      <c r="E47" s="30" t="s">
        <v>63</v>
      </c>
      <c r="G47" s="31" t="s">
        <v>43</v>
      </c>
      <c r="H47" s="32" t="s">
        <v>1</v>
      </c>
      <c r="I47" s="32" t="s">
        <v>2</v>
      </c>
      <c r="J47" s="32" t="s">
        <v>3</v>
      </c>
      <c r="K47" s="32" t="s">
        <v>4</v>
      </c>
      <c r="L47" s="32" t="s">
        <v>5</v>
      </c>
      <c r="M47" s="32" t="s">
        <v>6</v>
      </c>
      <c r="N47" s="32" t="s">
        <v>7</v>
      </c>
      <c r="O47" s="32" t="s">
        <v>8</v>
      </c>
      <c r="P47" s="31" t="s">
        <v>42</v>
      </c>
      <c r="Q47" s="32"/>
      <c r="R47" s="33" t="s">
        <v>45</v>
      </c>
      <c r="S47" s="32"/>
      <c r="T47" s="32" t="s">
        <v>12</v>
      </c>
      <c r="U47" s="32" t="s">
        <v>13</v>
      </c>
    </row>
    <row r="48" spans="1:22" ht="15" x14ac:dyDescent="0.25">
      <c r="C48" s="6" t="s">
        <v>11</v>
      </c>
      <c r="D48" s="34"/>
      <c r="E48" s="6" t="s">
        <v>23</v>
      </c>
      <c r="G48" s="6" t="s">
        <v>57</v>
      </c>
    </row>
    <row r="49" spans="1:21" ht="15" x14ac:dyDescent="0.25">
      <c r="B49" s="20" t="s">
        <v>138</v>
      </c>
      <c r="C49" s="1">
        <v>0</v>
      </c>
      <c r="E49" s="2">
        <v>200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v>0</v>
      </c>
      <c r="M49" s="3">
        <v>0</v>
      </c>
      <c r="N49" s="3">
        <v>0</v>
      </c>
      <c r="O49" s="3">
        <v>0</v>
      </c>
      <c r="P49" s="3">
        <v>0</v>
      </c>
      <c r="R49" s="4">
        <v>1</v>
      </c>
      <c r="T49" s="35">
        <f>SUM(G49:P49)</f>
        <v>0</v>
      </c>
      <c r="U49" s="36">
        <f t="shared" ref="U49:U57" si="0">T49*R49</f>
        <v>0</v>
      </c>
    </row>
    <row r="50" spans="1:21" ht="15" x14ac:dyDescent="0.25">
      <c r="B50" s="20" t="s">
        <v>44</v>
      </c>
      <c r="C50" s="1">
        <v>0</v>
      </c>
      <c r="E50" s="2">
        <v>200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v>0</v>
      </c>
      <c r="M50" s="3">
        <v>0</v>
      </c>
      <c r="N50" s="3">
        <v>0</v>
      </c>
      <c r="O50" s="3">
        <v>0</v>
      </c>
      <c r="P50" s="3">
        <v>0</v>
      </c>
      <c r="R50" s="4">
        <v>1</v>
      </c>
      <c r="T50" s="35">
        <f>SUM(G50:P50)</f>
        <v>0</v>
      </c>
      <c r="U50" s="36">
        <f t="shared" si="0"/>
        <v>0</v>
      </c>
    </row>
    <row r="51" spans="1:21" ht="15" x14ac:dyDescent="0.25">
      <c r="B51" s="20" t="s">
        <v>16</v>
      </c>
      <c r="C51" s="1">
        <v>0</v>
      </c>
      <c r="E51" s="2">
        <v>200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  <c r="R51" s="4">
        <v>1</v>
      </c>
      <c r="T51" s="35">
        <f t="shared" ref="T51:T57" si="1">SUM(G51:P51)</f>
        <v>0</v>
      </c>
      <c r="U51" s="36">
        <f t="shared" si="0"/>
        <v>0</v>
      </c>
    </row>
    <row r="52" spans="1:21" ht="15" x14ac:dyDescent="0.25">
      <c r="B52" s="20" t="s">
        <v>17</v>
      </c>
      <c r="C52" s="1">
        <v>0</v>
      </c>
      <c r="E52" s="2">
        <v>200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R52" s="4">
        <v>1</v>
      </c>
      <c r="T52" s="35">
        <f t="shared" si="1"/>
        <v>0</v>
      </c>
      <c r="U52" s="36">
        <f t="shared" si="0"/>
        <v>0</v>
      </c>
    </row>
    <row r="53" spans="1:21" ht="15" x14ac:dyDescent="0.25">
      <c r="B53" s="20" t="s">
        <v>18</v>
      </c>
      <c r="C53" s="1">
        <v>0</v>
      </c>
      <c r="E53" s="2">
        <v>200</v>
      </c>
      <c r="G53" s="3">
        <v>0</v>
      </c>
      <c r="H53" s="3">
        <v>0</v>
      </c>
      <c r="I53" s="3">
        <v>0</v>
      </c>
      <c r="J53" s="3">
        <v>0</v>
      </c>
      <c r="K53" s="3">
        <v>0</v>
      </c>
      <c r="L53" s="3">
        <v>0</v>
      </c>
      <c r="M53" s="3">
        <v>0</v>
      </c>
      <c r="N53" s="3">
        <v>0</v>
      </c>
      <c r="O53" s="3">
        <v>0</v>
      </c>
      <c r="P53" s="3">
        <v>0</v>
      </c>
      <c r="R53" s="4">
        <v>1</v>
      </c>
      <c r="T53" s="35">
        <f t="shared" si="1"/>
        <v>0</v>
      </c>
      <c r="U53" s="36">
        <f t="shared" si="0"/>
        <v>0</v>
      </c>
    </row>
    <row r="54" spans="1:21" ht="15" x14ac:dyDescent="0.25">
      <c r="B54" s="20" t="s">
        <v>19</v>
      </c>
      <c r="C54" s="1">
        <v>0</v>
      </c>
      <c r="E54" s="2">
        <v>200</v>
      </c>
      <c r="G54" s="3">
        <v>0</v>
      </c>
      <c r="H54" s="3">
        <v>0</v>
      </c>
      <c r="I54" s="3">
        <v>0</v>
      </c>
      <c r="J54" s="3">
        <v>0</v>
      </c>
      <c r="K54" s="3">
        <v>0</v>
      </c>
      <c r="L54" s="3">
        <v>0</v>
      </c>
      <c r="M54" s="3">
        <v>0</v>
      </c>
      <c r="N54" s="3">
        <v>0</v>
      </c>
      <c r="O54" s="3">
        <v>0</v>
      </c>
      <c r="P54" s="3">
        <v>0</v>
      </c>
      <c r="R54" s="4">
        <v>1</v>
      </c>
      <c r="T54" s="35">
        <f t="shared" si="1"/>
        <v>0</v>
      </c>
      <c r="U54" s="36">
        <f t="shared" si="0"/>
        <v>0</v>
      </c>
    </row>
    <row r="55" spans="1:21" ht="15" x14ac:dyDescent="0.25">
      <c r="B55" s="20" t="s">
        <v>93</v>
      </c>
      <c r="C55" s="1">
        <v>0</v>
      </c>
      <c r="E55" s="2">
        <v>200</v>
      </c>
      <c r="G55" s="3">
        <v>0</v>
      </c>
      <c r="H55" s="3">
        <v>0</v>
      </c>
      <c r="I55" s="3">
        <v>0</v>
      </c>
      <c r="J55" s="3">
        <v>0</v>
      </c>
      <c r="K55" s="3">
        <v>0</v>
      </c>
      <c r="L55" s="3">
        <v>0</v>
      </c>
      <c r="M55" s="3">
        <v>0</v>
      </c>
      <c r="N55" s="3">
        <v>0</v>
      </c>
      <c r="O55" s="3">
        <v>0</v>
      </c>
      <c r="P55" s="3">
        <v>0</v>
      </c>
      <c r="R55" s="4">
        <v>1</v>
      </c>
      <c r="T55" s="35">
        <f t="shared" si="1"/>
        <v>0</v>
      </c>
      <c r="U55" s="36">
        <f t="shared" si="0"/>
        <v>0</v>
      </c>
    </row>
    <row r="56" spans="1:21" ht="15" x14ac:dyDescent="0.25">
      <c r="B56" s="20" t="s">
        <v>9</v>
      </c>
      <c r="C56" s="1">
        <v>0</v>
      </c>
      <c r="E56" s="2">
        <v>200</v>
      </c>
      <c r="G56" s="3">
        <v>0</v>
      </c>
      <c r="H56" s="3">
        <v>0</v>
      </c>
      <c r="I56" s="3">
        <v>0</v>
      </c>
      <c r="J56" s="3">
        <v>0</v>
      </c>
      <c r="K56" s="3">
        <v>0</v>
      </c>
      <c r="L56" s="3">
        <v>0</v>
      </c>
      <c r="M56" s="3">
        <v>0</v>
      </c>
      <c r="N56" s="3">
        <v>0</v>
      </c>
      <c r="O56" s="3">
        <v>0</v>
      </c>
      <c r="P56" s="3">
        <v>0</v>
      </c>
      <c r="R56" s="4">
        <v>1</v>
      </c>
      <c r="T56" s="35">
        <f t="shared" si="1"/>
        <v>0</v>
      </c>
      <c r="U56" s="36">
        <f t="shared" si="0"/>
        <v>0</v>
      </c>
    </row>
    <row r="57" spans="1:21" ht="15" x14ac:dyDescent="0.25">
      <c r="B57" s="20" t="s">
        <v>94</v>
      </c>
      <c r="C57" s="1">
        <v>0</v>
      </c>
      <c r="E57" s="2">
        <v>200</v>
      </c>
      <c r="G57" s="3">
        <v>0</v>
      </c>
      <c r="H57" s="3">
        <v>0</v>
      </c>
      <c r="I57" s="3">
        <v>0</v>
      </c>
      <c r="J57" s="3">
        <v>0</v>
      </c>
      <c r="K57" s="3">
        <v>0</v>
      </c>
      <c r="L57" s="3">
        <v>0</v>
      </c>
      <c r="M57" s="3">
        <v>0</v>
      </c>
      <c r="N57" s="3">
        <v>0</v>
      </c>
      <c r="O57" s="3">
        <v>0</v>
      </c>
      <c r="P57" s="3">
        <v>0</v>
      </c>
      <c r="R57" s="4">
        <v>1</v>
      </c>
      <c r="T57" s="35">
        <f t="shared" si="1"/>
        <v>0</v>
      </c>
      <c r="U57" s="36">
        <f t="shared" si="0"/>
        <v>0</v>
      </c>
    </row>
    <row r="58" spans="1:21" ht="7.5" customHeight="1" x14ac:dyDescent="0.2">
      <c r="B58" s="20"/>
      <c r="E58" s="20"/>
      <c r="K58" s="20"/>
      <c r="L58" s="20"/>
      <c r="M58" s="20"/>
    </row>
    <row r="59" spans="1:21" ht="15" x14ac:dyDescent="0.25">
      <c r="B59" s="20" t="s">
        <v>14</v>
      </c>
      <c r="C59" s="37">
        <f>SUM(C49:C57)</f>
        <v>0</v>
      </c>
      <c r="D59" s="38" t="s">
        <v>11</v>
      </c>
      <c r="E59" s="39">
        <f>AVERAGE(E49:E57)</f>
        <v>200</v>
      </c>
      <c r="F59" s="6" t="s">
        <v>53</v>
      </c>
      <c r="G59" s="36">
        <f t="shared" ref="G59:P59" si="2">SUM(G49:G57)</f>
        <v>0</v>
      </c>
      <c r="H59" s="36">
        <f t="shared" si="2"/>
        <v>0</v>
      </c>
      <c r="I59" s="36">
        <f t="shared" si="2"/>
        <v>0</v>
      </c>
      <c r="J59" s="36">
        <f t="shared" si="2"/>
        <v>0</v>
      </c>
      <c r="K59" s="36">
        <f t="shared" si="2"/>
        <v>0</v>
      </c>
      <c r="L59" s="36">
        <f t="shared" si="2"/>
        <v>0</v>
      </c>
      <c r="M59" s="36">
        <f t="shared" si="2"/>
        <v>0</v>
      </c>
      <c r="N59" s="36">
        <f t="shared" si="2"/>
        <v>0</v>
      </c>
      <c r="O59" s="36">
        <f t="shared" si="2"/>
        <v>0</v>
      </c>
      <c r="P59" s="36">
        <f t="shared" si="2"/>
        <v>0</v>
      </c>
      <c r="T59" s="35">
        <f>SUM(T49:T57)</f>
        <v>0</v>
      </c>
      <c r="U59" s="36">
        <f>SUM(U49:U57)</f>
        <v>0</v>
      </c>
    </row>
    <row r="60" spans="1:21" ht="7.5" customHeight="1" x14ac:dyDescent="0.2"/>
    <row r="61" spans="1:21" ht="27.75" x14ac:dyDescent="0.4">
      <c r="A61" s="96" t="s">
        <v>77</v>
      </c>
      <c r="B61" s="96"/>
      <c r="C61" s="96"/>
      <c r="D61" s="96"/>
      <c r="E61" s="96"/>
      <c r="F61" s="96"/>
      <c r="G61" s="96"/>
      <c r="H61" s="96"/>
      <c r="I61" s="96"/>
      <c r="J61" s="96"/>
      <c r="K61" s="96"/>
      <c r="L61" s="96"/>
      <c r="M61" s="96"/>
      <c r="N61" s="96"/>
      <c r="O61" s="96"/>
      <c r="P61" s="96"/>
      <c r="Q61" s="96"/>
      <c r="R61" s="96"/>
      <c r="S61" s="96"/>
      <c r="T61" s="96"/>
      <c r="U61" s="96"/>
    </row>
    <row r="62" spans="1:21" ht="7.5" customHeight="1" x14ac:dyDescent="0.25">
      <c r="B62" s="20"/>
      <c r="C62" s="20"/>
      <c r="D62" s="20"/>
      <c r="E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T62" s="19"/>
      <c r="U62" s="19"/>
    </row>
    <row r="63" spans="1:21" ht="15.75" thickBot="1" x14ac:dyDescent="0.3">
      <c r="A63" s="6" t="s">
        <v>64</v>
      </c>
      <c r="B63" s="20"/>
      <c r="C63" s="20"/>
      <c r="D63" s="20"/>
      <c r="E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T63" s="19"/>
    </row>
    <row r="64" spans="1:21" ht="15.75" hidden="1" thickBot="1" x14ac:dyDescent="0.3">
      <c r="B64" s="20" t="str">
        <f t="shared" ref="B64:B72" si="3">B49</f>
        <v>Gerste o.ä</v>
      </c>
      <c r="C64" s="20"/>
      <c r="D64" s="20"/>
      <c r="E64" s="40"/>
      <c r="G64" s="40">
        <f t="shared" ref="G64:P64" si="4">G49*$R49*$E49</f>
        <v>0</v>
      </c>
      <c r="H64" s="40">
        <f t="shared" si="4"/>
        <v>0</v>
      </c>
      <c r="I64" s="40">
        <f t="shared" si="4"/>
        <v>0</v>
      </c>
      <c r="J64" s="40">
        <f t="shared" si="4"/>
        <v>0</v>
      </c>
      <c r="K64" s="40">
        <f t="shared" si="4"/>
        <v>0</v>
      </c>
      <c r="L64" s="40">
        <f t="shared" si="4"/>
        <v>0</v>
      </c>
      <c r="M64" s="40">
        <f t="shared" si="4"/>
        <v>0</v>
      </c>
      <c r="N64" s="40">
        <f t="shared" si="4"/>
        <v>0</v>
      </c>
      <c r="O64" s="40">
        <f t="shared" si="4"/>
        <v>0</v>
      </c>
      <c r="P64" s="40">
        <f t="shared" si="4"/>
        <v>0</v>
      </c>
      <c r="T64" s="19"/>
    </row>
    <row r="65" spans="1:21" ht="15.75" hidden="1" thickBot="1" x14ac:dyDescent="0.3">
      <c r="B65" s="20" t="str">
        <f t="shared" si="3"/>
        <v>Weizen o.ä.</v>
      </c>
      <c r="C65" s="20"/>
      <c r="D65" s="20"/>
      <c r="E65" s="40"/>
      <c r="G65" s="40">
        <f t="shared" ref="G65:P65" si="5">G50*$R50*$E50</f>
        <v>0</v>
      </c>
      <c r="H65" s="40">
        <f t="shared" si="5"/>
        <v>0</v>
      </c>
      <c r="I65" s="40">
        <f t="shared" si="5"/>
        <v>0</v>
      </c>
      <c r="J65" s="40">
        <f t="shared" si="5"/>
        <v>0</v>
      </c>
      <c r="K65" s="40">
        <f t="shared" si="5"/>
        <v>0</v>
      </c>
      <c r="L65" s="40">
        <f t="shared" si="5"/>
        <v>0</v>
      </c>
      <c r="M65" s="40">
        <f t="shared" si="5"/>
        <v>0</v>
      </c>
      <c r="N65" s="40">
        <f t="shared" si="5"/>
        <v>0</v>
      </c>
      <c r="O65" s="40">
        <f t="shared" si="5"/>
        <v>0</v>
      </c>
      <c r="P65" s="40">
        <f t="shared" si="5"/>
        <v>0</v>
      </c>
      <c r="T65" s="19"/>
    </row>
    <row r="66" spans="1:21" ht="15.75" hidden="1" thickBot="1" x14ac:dyDescent="0.3">
      <c r="B66" s="20" t="str">
        <f t="shared" si="3"/>
        <v>Mais</v>
      </c>
      <c r="C66" s="20"/>
      <c r="D66" s="20"/>
      <c r="E66" s="40"/>
      <c r="G66" s="40">
        <f t="shared" ref="G66:P66" si="6">G51*$R51*$E51</f>
        <v>0</v>
      </c>
      <c r="H66" s="40">
        <f t="shared" si="6"/>
        <v>0</v>
      </c>
      <c r="I66" s="40">
        <f t="shared" si="6"/>
        <v>0</v>
      </c>
      <c r="J66" s="40">
        <f t="shared" si="6"/>
        <v>0</v>
      </c>
      <c r="K66" s="40">
        <f t="shared" si="6"/>
        <v>0</v>
      </c>
      <c r="L66" s="40">
        <f t="shared" si="6"/>
        <v>0</v>
      </c>
      <c r="M66" s="40">
        <f t="shared" si="6"/>
        <v>0</v>
      </c>
      <c r="N66" s="40">
        <f t="shared" si="6"/>
        <v>0</v>
      </c>
      <c r="O66" s="40">
        <f t="shared" si="6"/>
        <v>0</v>
      </c>
      <c r="P66" s="40">
        <f t="shared" si="6"/>
        <v>0</v>
      </c>
      <c r="T66" s="19"/>
    </row>
    <row r="67" spans="1:21" ht="15.75" hidden="1" thickBot="1" x14ac:dyDescent="0.3">
      <c r="B67" s="20" t="str">
        <f t="shared" si="3"/>
        <v>Rüben</v>
      </c>
      <c r="C67" s="20"/>
      <c r="D67" s="20"/>
      <c r="E67" s="40"/>
      <c r="G67" s="40">
        <f t="shared" ref="G67:P67" si="7">G52*$R52*$E52</f>
        <v>0</v>
      </c>
      <c r="H67" s="40">
        <f t="shared" si="7"/>
        <v>0</v>
      </c>
      <c r="I67" s="40">
        <f t="shared" si="7"/>
        <v>0</v>
      </c>
      <c r="J67" s="40">
        <f t="shared" si="7"/>
        <v>0</v>
      </c>
      <c r="K67" s="40">
        <f t="shared" si="7"/>
        <v>0</v>
      </c>
      <c r="L67" s="40">
        <f t="shared" si="7"/>
        <v>0</v>
      </c>
      <c r="M67" s="40">
        <f t="shared" si="7"/>
        <v>0</v>
      </c>
      <c r="N67" s="40">
        <f t="shared" si="7"/>
        <v>0</v>
      </c>
      <c r="O67" s="40">
        <f t="shared" si="7"/>
        <v>0</v>
      </c>
      <c r="P67" s="40">
        <f t="shared" si="7"/>
        <v>0</v>
      </c>
      <c r="T67" s="19"/>
    </row>
    <row r="68" spans="1:21" ht="15.75" hidden="1" thickBot="1" x14ac:dyDescent="0.3">
      <c r="B68" s="20" t="str">
        <f t="shared" si="3"/>
        <v>Kartoffeln</v>
      </c>
      <c r="C68" s="20"/>
      <c r="D68" s="20"/>
      <c r="E68" s="40"/>
      <c r="G68" s="40">
        <f t="shared" ref="G68:P68" si="8">G53*$R53*$E53</f>
        <v>0</v>
      </c>
      <c r="H68" s="40">
        <f t="shared" si="8"/>
        <v>0</v>
      </c>
      <c r="I68" s="40">
        <f t="shared" si="8"/>
        <v>0</v>
      </c>
      <c r="J68" s="40">
        <f t="shared" si="8"/>
        <v>0</v>
      </c>
      <c r="K68" s="40">
        <f t="shared" si="8"/>
        <v>0</v>
      </c>
      <c r="L68" s="40">
        <f t="shared" si="8"/>
        <v>0</v>
      </c>
      <c r="M68" s="40">
        <f t="shared" si="8"/>
        <v>0</v>
      </c>
      <c r="N68" s="40">
        <f t="shared" si="8"/>
        <v>0</v>
      </c>
      <c r="O68" s="40">
        <f t="shared" si="8"/>
        <v>0</v>
      </c>
      <c r="P68" s="40">
        <f t="shared" si="8"/>
        <v>0</v>
      </c>
      <c r="T68" s="19"/>
    </row>
    <row r="69" spans="1:21" ht="15.75" hidden="1" thickBot="1" x14ac:dyDescent="0.3">
      <c r="B69" s="20" t="str">
        <f t="shared" si="3"/>
        <v>Raps</v>
      </c>
      <c r="C69" s="20"/>
      <c r="D69" s="20"/>
      <c r="E69" s="40"/>
      <c r="G69" s="40">
        <f t="shared" ref="G69:P69" si="9">G54*$R54*$E54</f>
        <v>0</v>
      </c>
      <c r="H69" s="40">
        <f t="shared" si="9"/>
        <v>0</v>
      </c>
      <c r="I69" s="40">
        <f t="shared" si="9"/>
        <v>0</v>
      </c>
      <c r="J69" s="40">
        <f t="shared" si="9"/>
        <v>0</v>
      </c>
      <c r="K69" s="40">
        <f t="shared" si="9"/>
        <v>0</v>
      </c>
      <c r="L69" s="40">
        <f t="shared" si="9"/>
        <v>0</v>
      </c>
      <c r="M69" s="40">
        <f t="shared" si="9"/>
        <v>0</v>
      </c>
      <c r="N69" s="40">
        <f t="shared" si="9"/>
        <v>0</v>
      </c>
      <c r="O69" s="40">
        <f t="shared" si="9"/>
        <v>0</v>
      </c>
      <c r="P69" s="40">
        <f t="shared" si="9"/>
        <v>0</v>
      </c>
      <c r="T69" s="19"/>
    </row>
    <row r="70" spans="1:21" ht="15.75" hidden="1" thickBot="1" x14ac:dyDescent="0.3">
      <c r="B70" s="20" t="str">
        <f t="shared" si="3"/>
        <v>Obst, Reben</v>
      </c>
      <c r="C70" s="20"/>
      <c r="D70" s="20"/>
      <c r="E70" s="40"/>
      <c r="G70" s="40">
        <f t="shared" ref="G70:P70" si="10">G55*$R55*$E55</f>
        <v>0</v>
      </c>
      <c r="H70" s="40">
        <f t="shared" si="10"/>
        <v>0</v>
      </c>
      <c r="I70" s="40">
        <f t="shared" si="10"/>
        <v>0</v>
      </c>
      <c r="J70" s="40">
        <f t="shared" si="10"/>
        <v>0</v>
      </c>
      <c r="K70" s="40">
        <f t="shared" si="10"/>
        <v>0</v>
      </c>
      <c r="L70" s="40">
        <f t="shared" si="10"/>
        <v>0</v>
      </c>
      <c r="M70" s="40">
        <f t="shared" si="10"/>
        <v>0</v>
      </c>
      <c r="N70" s="40">
        <f t="shared" si="10"/>
        <v>0</v>
      </c>
      <c r="O70" s="40">
        <f t="shared" si="10"/>
        <v>0</v>
      </c>
      <c r="P70" s="40">
        <f t="shared" si="10"/>
        <v>0</v>
      </c>
      <c r="T70" s="19"/>
    </row>
    <row r="71" spans="1:21" ht="15.75" hidden="1" thickBot="1" x14ac:dyDescent="0.3">
      <c r="B71" s="20" t="str">
        <f t="shared" si="3"/>
        <v>Gemüsebau</v>
      </c>
      <c r="C71" s="20"/>
      <c r="D71" s="20"/>
      <c r="E71" s="40"/>
      <c r="G71" s="40">
        <f t="shared" ref="G71:P71" si="11">G56*$R56*$E56</f>
        <v>0</v>
      </c>
      <c r="H71" s="40">
        <f t="shared" si="11"/>
        <v>0</v>
      </c>
      <c r="I71" s="40">
        <f t="shared" si="11"/>
        <v>0</v>
      </c>
      <c r="J71" s="40">
        <f t="shared" si="11"/>
        <v>0</v>
      </c>
      <c r="K71" s="40">
        <f t="shared" si="11"/>
        <v>0</v>
      </c>
      <c r="L71" s="40">
        <f t="shared" si="11"/>
        <v>0</v>
      </c>
      <c r="M71" s="40">
        <f t="shared" si="11"/>
        <v>0</v>
      </c>
      <c r="N71" s="40">
        <f t="shared" si="11"/>
        <v>0</v>
      </c>
      <c r="O71" s="40">
        <f t="shared" si="11"/>
        <v>0</v>
      </c>
      <c r="P71" s="40">
        <f t="shared" si="11"/>
        <v>0</v>
      </c>
      <c r="T71" s="19"/>
    </row>
    <row r="72" spans="1:21" ht="15.75" hidden="1" thickBot="1" x14ac:dyDescent="0.3">
      <c r="B72" s="20" t="str">
        <f t="shared" si="3"/>
        <v>Anderes</v>
      </c>
      <c r="C72" s="20"/>
      <c r="D72" s="20"/>
      <c r="E72" s="40"/>
      <c r="G72" s="40">
        <f t="shared" ref="G72:P72" si="12">G57*$R57*$E57</f>
        <v>0</v>
      </c>
      <c r="H72" s="40">
        <f t="shared" si="12"/>
        <v>0</v>
      </c>
      <c r="I72" s="40">
        <f t="shared" si="12"/>
        <v>0</v>
      </c>
      <c r="J72" s="40">
        <f t="shared" si="12"/>
        <v>0</v>
      </c>
      <c r="K72" s="40">
        <f t="shared" si="12"/>
        <v>0</v>
      </c>
      <c r="L72" s="40">
        <f t="shared" si="12"/>
        <v>0</v>
      </c>
      <c r="M72" s="40">
        <f t="shared" si="12"/>
        <v>0</v>
      </c>
      <c r="N72" s="40">
        <f t="shared" si="12"/>
        <v>0</v>
      </c>
      <c r="O72" s="40">
        <f t="shared" si="12"/>
        <v>0</v>
      </c>
      <c r="P72" s="40">
        <f t="shared" si="12"/>
        <v>0</v>
      </c>
      <c r="T72" s="19"/>
    </row>
    <row r="73" spans="1:21" ht="15.75" hidden="1" thickBot="1" x14ac:dyDescent="0.3">
      <c r="B73" s="20"/>
      <c r="C73" s="20"/>
      <c r="D73" s="20"/>
      <c r="E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T73" s="19"/>
    </row>
    <row r="74" spans="1:21" ht="17.25" thickBot="1" x14ac:dyDescent="0.3">
      <c r="B74" s="34" t="s">
        <v>14</v>
      </c>
      <c r="C74" s="34"/>
      <c r="D74" s="34"/>
      <c r="G74" s="41">
        <f t="shared" ref="G74:P74" si="13">SUM(G64:G72)</f>
        <v>0</v>
      </c>
      <c r="H74" s="41">
        <f t="shared" si="13"/>
        <v>0</v>
      </c>
      <c r="I74" s="41">
        <f t="shared" si="13"/>
        <v>0</v>
      </c>
      <c r="J74" s="41">
        <f t="shared" si="13"/>
        <v>0</v>
      </c>
      <c r="K74" s="41">
        <f t="shared" si="13"/>
        <v>0</v>
      </c>
      <c r="L74" s="41">
        <f t="shared" si="13"/>
        <v>0</v>
      </c>
      <c r="M74" s="41">
        <f t="shared" si="13"/>
        <v>0</v>
      </c>
      <c r="N74" s="41">
        <f t="shared" si="13"/>
        <v>0</v>
      </c>
      <c r="O74" s="41">
        <f t="shared" si="13"/>
        <v>0</v>
      </c>
      <c r="P74" s="41">
        <f t="shared" si="13"/>
        <v>0</v>
      </c>
      <c r="Q74" s="42"/>
      <c r="R74" s="42"/>
      <c r="S74" s="42"/>
      <c r="T74" s="43">
        <f>ROUNDUP(SUM(E74:P74),-1)/1000</f>
        <v>0</v>
      </c>
      <c r="U74" s="44" t="s">
        <v>114</v>
      </c>
    </row>
    <row r="75" spans="1:21" ht="7.5" customHeight="1" x14ac:dyDescent="0.25">
      <c r="B75" s="20"/>
      <c r="C75" s="20"/>
      <c r="D75" s="20"/>
      <c r="E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T75" s="45"/>
      <c r="U75" s="44"/>
    </row>
    <row r="76" spans="1:21" ht="17.25" thickBot="1" x14ac:dyDescent="0.25">
      <c r="A76" s="6" t="s">
        <v>117</v>
      </c>
      <c r="T76" s="44"/>
      <c r="U76" s="44"/>
    </row>
    <row r="77" spans="1:21" ht="17.25" thickBot="1" x14ac:dyDescent="0.25">
      <c r="E77" s="46"/>
      <c r="G77" s="47">
        <v>5</v>
      </c>
      <c r="H77" s="47">
        <v>25</v>
      </c>
      <c r="I77" s="47">
        <v>50</v>
      </c>
      <c r="J77" s="47">
        <v>75</v>
      </c>
      <c r="K77" s="47">
        <v>85</v>
      </c>
      <c r="L77" s="47">
        <v>95</v>
      </c>
      <c r="M77" s="47">
        <v>80</v>
      </c>
      <c r="N77" s="47">
        <v>50</v>
      </c>
      <c r="O77" s="47">
        <v>25</v>
      </c>
      <c r="P77" s="47">
        <v>10</v>
      </c>
      <c r="Q77" s="48"/>
      <c r="R77" s="48"/>
      <c r="S77" s="48"/>
      <c r="T77" s="49">
        <f>SUM(E77:P77)/1000</f>
        <v>0.5</v>
      </c>
      <c r="U77" s="44" t="s">
        <v>115</v>
      </c>
    </row>
    <row r="78" spans="1:21" ht="3.75" customHeight="1" thickBot="1" x14ac:dyDescent="0.25">
      <c r="T78" s="50"/>
      <c r="U78" s="44"/>
    </row>
    <row r="79" spans="1:21" ht="19.5" customHeight="1" thickBot="1" x14ac:dyDescent="0.3">
      <c r="B79" s="19" t="s">
        <v>116</v>
      </c>
      <c r="C79" s="19"/>
      <c r="D79" s="19"/>
      <c r="E79" s="19"/>
      <c r="G79" s="19"/>
      <c r="H79" s="19"/>
      <c r="J79" s="6" t="s">
        <v>106</v>
      </c>
      <c r="T79" s="51">
        <f>ROUNDUP(T74*1.25/T77,0)</f>
        <v>0</v>
      </c>
      <c r="U79" s="52" t="s">
        <v>107</v>
      </c>
    </row>
    <row r="80" spans="1:21" ht="7.5" customHeight="1" x14ac:dyDescent="0.2">
      <c r="T80" s="50"/>
      <c r="U80" s="44"/>
    </row>
    <row r="81" spans="1:22" ht="15" thickBot="1" x14ac:dyDescent="0.25">
      <c r="A81" s="6" t="s">
        <v>82</v>
      </c>
      <c r="T81" s="50"/>
      <c r="U81" s="44"/>
    </row>
    <row r="82" spans="1:22" ht="17.25" thickBot="1" x14ac:dyDescent="0.25">
      <c r="E82" s="42"/>
      <c r="G82" s="53">
        <f t="shared" ref="G82:P82" si="14">G77*$T$79</f>
        <v>0</v>
      </c>
      <c r="H82" s="53">
        <f>H77*$T$79</f>
        <v>0</v>
      </c>
      <c r="I82" s="53">
        <f t="shared" si="14"/>
        <v>0</v>
      </c>
      <c r="J82" s="53">
        <f>J77*$T$79</f>
        <v>0</v>
      </c>
      <c r="K82" s="53">
        <f t="shared" si="14"/>
        <v>0</v>
      </c>
      <c r="L82" s="53">
        <f t="shared" si="14"/>
        <v>0</v>
      </c>
      <c r="M82" s="53">
        <f t="shared" si="14"/>
        <v>0</v>
      </c>
      <c r="N82" s="53">
        <f t="shared" si="14"/>
        <v>0</v>
      </c>
      <c r="O82" s="53">
        <f t="shared" si="14"/>
        <v>0</v>
      </c>
      <c r="P82" s="53">
        <f t="shared" si="14"/>
        <v>0</v>
      </c>
      <c r="T82" s="54">
        <f>ROUND(SUM(E82:P82),-1)/1000</f>
        <v>0</v>
      </c>
      <c r="U82" s="44" t="s">
        <v>114</v>
      </c>
    </row>
    <row r="83" spans="1:22" ht="7.5" customHeight="1" x14ac:dyDescent="0.2">
      <c r="T83" s="50"/>
      <c r="U83" s="44"/>
    </row>
    <row r="84" spans="1:22" ht="15" thickBot="1" x14ac:dyDescent="0.25">
      <c r="A84" s="6" t="s">
        <v>54</v>
      </c>
      <c r="T84" s="44"/>
      <c r="U84" s="44"/>
    </row>
    <row r="85" spans="1:22" ht="17.25" thickBot="1" x14ac:dyDescent="0.3">
      <c r="B85" s="19" t="s">
        <v>20</v>
      </c>
      <c r="C85" s="19"/>
      <c r="D85" s="19"/>
      <c r="E85" s="46"/>
      <c r="G85" s="55">
        <f t="shared" ref="G85:P85" si="15">G82-G74</f>
        <v>0</v>
      </c>
      <c r="H85" s="55">
        <f t="shared" si="15"/>
        <v>0</v>
      </c>
      <c r="I85" s="55">
        <f t="shared" si="15"/>
        <v>0</v>
      </c>
      <c r="J85" s="55">
        <f t="shared" si="15"/>
        <v>0</v>
      </c>
      <c r="K85" s="55">
        <f t="shared" si="15"/>
        <v>0</v>
      </c>
      <c r="L85" s="55">
        <f t="shared" si="15"/>
        <v>0</v>
      </c>
      <c r="M85" s="55">
        <f t="shared" si="15"/>
        <v>0</v>
      </c>
      <c r="N85" s="55">
        <f t="shared" si="15"/>
        <v>0</v>
      </c>
      <c r="O85" s="55">
        <f t="shared" si="15"/>
        <v>0</v>
      </c>
      <c r="P85" s="55">
        <f t="shared" si="15"/>
        <v>0</v>
      </c>
      <c r="Q85" s="46"/>
      <c r="R85" s="46"/>
      <c r="S85" s="46"/>
      <c r="T85" s="56">
        <f>ROUND(SUM(E85:P85),-1)/1000</f>
        <v>0</v>
      </c>
      <c r="U85" s="44" t="s">
        <v>114</v>
      </c>
    </row>
    <row r="86" spans="1:22" ht="7.5" customHeight="1" thickBot="1" x14ac:dyDescent="0.25">
      <c r="T86" s="57"/>
      <c r="U86" s="44"/>
    </row>
    <row r="87" spans="1:22" ht="17.25" thickBot="1" x14ac:dyDescent="0.3">
      <c r="B87" s="58" t="s">
        <v>65</v>
      </c>
      <c r="C87" s="19"/>
      <c r="D87" s="19"/>
      <c r="G87" s="59" t="str">
        <f t="shared" ref="G87:P87" si="16">IF(G85&lt;0,G85*-1,"")</f>
        <v/>
      </c>
      <c r="H87" s="59" t="str">
        <f t="shared" si="16"/>
        <v/>
      </c>
      <c r="I87" s="59" t="str">
        <f t="shared" si="16"/>
        <v/>
      </c>
      <c r="J87" s="59" t="str">
        <f t="shared" si="16"/>
        <v/>
      </c>
      <c r="K87" s="59" t="str">
        <f t="shared" si="16"/>
        <v/>
      </c>
      <c r="L87" s="59" t="str">
        <f t="shared" si="16"/>
        <v/>
      </c>
      <c r="M87" s="59" t="str">
        <f t="shared" si="16"/>
        <v/>
      </c>
      <c r="N87" s="59" t="str">
        <f t="shared" si="16"/>
        <v/>
      </c>
      <c r="O87" s="59" t="str">
        <f t="shared" si="16"/>
        <v/>
      </c>
      <c r="P87" s="59" t="str">
        <f t="shared" si="16"/>
        <v/>
      </c>
      <c r="Q87" s="19"/>
      <c r="R87" s="19"/>
      <c r="S87" s="19"/>
      <c r="T87" s="60">
        <f>IF(T74=0,0,ROUNDUP(MAX((T94),T89)*1.25+6*E59/1000,1))</f>
        <v>0</v>
      </c>
      <c r="U87" s="44" t="s">
        <v>114</v>
      </c>
    </row>
    <row r="88" spans="1:22" ht="5.25" customHeight="1" x14ac:dyDescent="0.25">
      <c r="A88" s="23"/>
      <c r="B88" s="61"/>
      <c r="C88" s="61"/>
      <c r="D88" s="61"/>
      <c r="E88" s="61" t="str">
        <f>IF(E85&lt;0,E85*-1,"")</f>
        <v/>
      </c>
      <c r="F88" s="23"/>
      <c r="G88" s="62"/>
      <c r="H88" s="62"/>
      <c r="I88" s="62"/>
      <c r="J88" s="62"/>
      <c r="K88" s="62"/>
      <c r="L88" s="62"/>
      <c r="M88" s="62"/>
      <c r="N88" s="62"/>
      <c r="O88" s="62"/>
      <c r="P88" s="62"/>
      <c r="Q88" s="61"/>
      <c r="R88" s="61"/>
      <c r="S88" s="61"/>
      <c r="T88" s="63"/>
      <c r="U88" s="64"/>
      <c r="V88" s="23"/>
    </row>
    <row r="89" spans="1:22" ht="15" hidden="1" x14ac:dyDescent="0.25">
      <c r="B89" s="19" t="s">
        <v>50</v>
      </c>
      <c r="C89" s="19"/>
      <c r="D89" s="19"/>
      <c r="E89" s="19"/>
      <c r="G89" s="65"/>
      <c r="H89" s="65"/>
      <c r="I89" s="65"/>
      <c r="J89" s="65"/>
      <c r="K89" s="65"/>
      <c r="L89" s="65"/>
      <c r="M89" s="65"/>
      <c r="N89" s="65"/>
      <c r="O89" s="65"/>
      <c r="P89" s="65"/>
      <c r="Q89" s="19"/>
      <c r="R89" s="19"/>
      <c r="S89" s="19"/>
      <c r="T89" s="6">
        <f>MAX(E87:P87)/1000</f>
        <v>0</v>
      </c>
      <c r="U89" s="6" t="s">
        <v>46</v>
      </c>
    </row>
    <row r="90" spans="1:22" ht="15.75" hidden="1" x14ac:dyDescent="0.25">
      <c r="B90" s="19" t="s">
        <v>47</v>
      </c>
      <c r="C90" s="19"/>
      <c r="D90" s="19"/>
      <c r="E90" s="19"/>
      <c r="G90" s="66" t="str">
        <f>G87</f>
        <v/>
      </c>
      <c r="H90" s="66" t="str">
        <f t="shared" ref="H90:P90" si="17">H87</f>
        <v/>
      </c>
      <c r="I90" s="66" t="str">
        <f t="shared" si="17"/>
        <v/>
      </c>
      <c r="J90" s="66" t="str">
        <f t="shared" si="17"/>
        <v/>
      </c>
      <c r="K90" s="66" t="str">
        <f t="shared" si="17"/>
        <v/>
      </c>
      <c r="L90" s="66" t="str">
        <f t="shared" si="17"/>
        <v/>
      </c>
      <c r="M90" s="66" t="str">
        <f t="shared" si="17"/>
        <v/>
      </c>
      <c r="N90" s="66" t="str">
        <f t="shared" si="17"/>
        <v/>
      </c>
      <c r="O90" s="66" t="str">
        <f t="shared" si="17"/>
        <v/>
      </c>
      <c r="P90" s="66" t="str">
        <f t="shared" si="17"/>
        <v/>
      </c>
      <c r="Q90" s="19"/>
      <c r="R90" s="19" t="str">
        <f>IF((SUM(G90:P90))&gt;0,1,"")</f>
        <v/>
      </c>
      <c r="S90" s="19"/>
      <c r="T90" s="6" t="str">
        <f>IF(ISNUMBER(R90),SUM(G90:P90)/1000,"")</f>
        <v/>
      </c>
      <c r="U90" s="67"/>
    </row>
    <row r="91" spans="1:22" ht="15" hidden="1" x14ac:dyDescent="0.25">
      <c r="B91" s="19" t="s">
        <v>48</v>
      </c>
      <c r="C91" s="19"/>
      <c r="D91" s="19"/>
      <c r="G91" s="68" t="str">
        <f t="shared" ref="G91:P91" si="18">IF(OR(ISNUMBER(F87),(ISNUMBER(H87))),G87,"")</f>
        <v/>
      </c>
      <c r="H91" s="68" t="str">
        <f t="shared" si="18"/>
        <v/>
      </c>
      <c r="I91" s="68" t="str">
        <f t="shared" si="18"/>
        <v/>
      </c>
      <c r="J91" s="68" t="str">
        <f t="shared" si="18"/>
        <v/>
      </c>
      <c r="K91" s="68" t="str">
        <f t="shared" si="18"/>
        <v/>
      </c>
      <c r="L91" s="68" t="str">
        <f t="shared" si="18"/>
        <v/>
      </c>
      <c r="M91" s="68" t="str">
        <f t="shared" si="18"/>
        <v/>
      </c>
      <c r="N91" s="68" t="str">
        <f t="shared" si="18"/>
        <v/>
      </c>
      <c r="O91" s="68" t="str">
        <f t="shared" si="18"/>
        <v/>
      </c>
      <c r="P91" s="68" t="str">
        <f t="shared" si="18"/>
        <v/>
      </c>
      <c r="R91" s="19" t="str">
        <f>IF((SUM(G91:P91))&gt;0,1,"")</f>
        <v/>
      </c>
      <c r="S91" s="19"/>
      <c r="T91" s="6" t="str">
        <f>IF(ISNUMBER(R91),SUM(G91:P91)/1000,"")</f>
        <v/>
      </c>
    </row>
    <row r="92" spans="1:22" ht="15" hidden="1" x14ac:dyDescent="0.25">
      <c r="B92" s="69" t="s">
        <v>52</v>
      </c>
      <c r="C92" s="19"/>
      <c r="D92" s="19"/>
      <c r="G92" s="68"/>
      <c r="H92" s="68"/>
      <c r="I92" s="68"/>
      <c r="J92" s="68"/>
      <c r="K92" s="68"/>
      <c r="L92" s="68"/>
      <c r="M92" s="68"/>
      <c r="N92" s="68"/>
      <c r="O92" s="68"/>
      <c r="P92" s="68"/>
      <c r="R92" s="19"/>
      <c r="S92" s="19"/>
    </row>
    <row r="93" spans="1:22" ht="15" hidden="1" x14ac:dyDescent="0.25">
      <c r="B93" s="19" t="s">
        <v>49</v>
      </c>
      <c r="C93" s="19"/>
      <c r="D93" s="19"/>
      <c r="G93" s="68" t="str">
        <f t="shared" ref="G93:P93" si="19">IF(OR(AND(ISNUMBER(H90),(ISNUMBER(I90))),AND(ISNUMBER(E90),(ISNUMBER(F90))),AND(ISNUMBER(F90),(ISNUMBER(H90)))),G90,"")</f>
        <v/>
      </c>
      <c r="H93" s="68" t="str">
        <f t="shared" si="19"/>
        <v/>
      </c>
      <c r="I93" s="68" t="str">
        <f t="shared" si="19"/>
        <v/>
      </c>
      <c r="J93" s="68" t="str">
        <f t="shared" si="19"/>
        <v/>
      </c>
      <c r="K93" s="68" t="str">
        <f t="shared" si="19"/>
        <v/>
      </c>
      <c r="L93" s="68" t="str">
        <f t="shared" si="19"/>
        <v/>
      </c>
      <c r="M93" s="68" t="str">
        <f t="shared" si="19"/>
        <v/>
      </c>
      <c r="N93" s="68" t="str">
        <f t="shared" si="19"/>
        <v/>
      </c>
      <c r="O93" s="68" t="str">
        <f t="shared" si="19"/>
        <v/>
      </c>
      <c r="P93" s="68" t="str">
        <f t="shared" si="19"/>
        <v/>
      </c>
      <c r="R93" s="19" t="str">
        <f>IF((SUM(G93:P93))&gt;0,1,"")</f>
        <v/>
      </c>
      <c r="S93" s="19"/>
      <c r="T93" s="6" t="str">
        <f>IF(ISNUMBER(R93),SUM(G93:P93)/1000,"")</f>
        <v/>
      </c>
    </row>
    <row r="94" spans="1:22" ht="15" hidden="1" x14ac:dyDescent="0.25">
      <c r="B94" s="19"/>
      <c r="C94" s="19"/>
      <c r="D94" s="19"/>
      <c r="G94" s="68"/>
      <c r="H94" s="68"/>
      <c r="I94" s="68"/>
      <c r="J94" s="68"/>
      <c r="K94" s="68"/>
      <c r="L94" s="68"/>
      <c r="M94" s="68"/>
      <c r="N94" s="68"/>
      <c r="O94" s="68"/>
      <c r="P94" s="68"/>
      <c r="T94" s="6">
        <f>MIN(T90:T93)</f>
        <v>0</v>
      </c>
      <c r="U94" s="6" t="s">
        <v>51</v>
      </c>
    </row>
    <row r="95" spans="1:22" ht="15" hidden="1" x14ac:dyDescent="0.25">
      <c r="B95" s="19"/>
      <c r="C95" s="19"/>
      <c r="D95" s="19"/>
      <c r="G95" s="68"/>
      <c r="H95" s="68"/>
      <c r="I95" s="68"/>
      <c r="J95" s="68"/>
      <c r="K95" s="68"/>
      <c r="L95" s="68"/>
      <c r="M95" s="68"/>
      <c r="N95" s="68"/>
      <c r="O95" s="68"/>
      <c r="P95" s="68"/>
    </row>
    <row r="96" spans="1:22" ht="15" hidden="1" x14ac:dyDescent="0.25">
      <c r="B96" s="19"/>
      <c r="C96" s="19"/>
      <c r="D96" s="19"/>
      <c r="G96" s="68"/>
      <c r="H96" s="68"/>
      <c r="I96" s="68"/>
      <c r="J96" s="68"/>
      <c r="K96" s="68"/>
      <c r="L96" s="68"/>
      <c r="M96" s="68"/>
      <c r="N96" s="68"/>
      <c r="O96" s="68"/>
      <c r="P96" s="68"/>
    </row>
    <row r="97" spans="1:22" ht="15" hidden="1" x14ac:dyDescent="0.25">
      <c r="B97" s="19"/>
      <c r="C97" s="19"/>
      <c r="D97" s="19"/>
      <c r="G97" s="68"/>
      <c r="H97" s="68"/>
      <c r="I97" s="68"/>
      <c r="J97" s="68"/>
      <c r="K97" s="68"/>
      <c r="L97" s="68"/>
      <c r="M97" s="68"/>
      <c r="N97" s="68"/>
      <c r="O97" s="68"/>
      <c r="P97" s="68"/>
      <c r="T97" s="42"/>
    </row>
    <row r="98" spans="1:22" ht="15" hidden="1" x14ac:dyDescent="0.25">
      <c r="B98" s="19"/>
      <c r="C98" s="19"/>
      <c r="D98" s="19"/>
      <c r="G98" s="68"/>
      <c r="H98" s="68"/>
      <c r="I98" s="68"/>
      <c r="J98" s="68"/>
      <c r="K98" s="68"/>
      <c r="L98" s="68"/>
      <c r="M98" s="68"/>
      <c r="N98" s="68"/>
      <c r="O98" s="68"/>
      <c r="P98" s="68"/>
      <c r="T98" s="42"/>
    </row>
    <row r="99" spans="1:22" ht="15" hidden="1" x14ac:dyDescent="0.25">
      <c r="B99" s="19"/>
      <c r="C99" s="19"/>
      <c r="D99" s="19"/>
      <c r="G99" s="68"/>
      <c r="H99" s="68"/>
      <c r="I99" s="68"/>
      <c r="J99" s="68"/>
      <c r="K99" s="68"/>
      <c r="L99" s="68"/>
      <c r="M99" s="68"/>
      <c r="N99" s="68"/>
      <c r="O99" s="68"/>
      <c r="P99" s="68"/>
      <c r="T99" s="42"/>
    </row>
    <row r="100" spans="1:22" x14ac:dyDescent="0.2">
      <c r="J100" s="122" t="str">
        <f>CONCATENATE($C$6," ",$C$7)</f>
        <v xml:space="preserve"> </v>
      </c>
      <c r="K100" s="122"/>
      <c r="L100" s="122"/>
      <c r="M100" s="122"/>
      <c r="N100" s="122">
        <f>$C$10</f>
        <v>0</v>
      </c>
      <c r="O100" s="122"/>
      <c r="P100" s="122"/>
      <c r="Q100" s="122"/>
      <c r="R100" s="25"/>
      <c r="S100" s="25"/>
      <c r="T100" s="124">
        <f>$C$13</f>
        <v>0</v>
      </c>
      <c r="U100" s="122"/>
      <c r="V100" s="122"/>
    </row>
    <row r="101" spans="1:22" ht="27.75" x14ac:dyDescent="0.4">
      <c r="A101" s="96" t="s">
        <v>60</v>
      </c>
      <c r="B101" s="96"/>
      <c r="C101" s="96"/>
      <c r="D101" s="96"/>
      <c r="E101" s="96"/>
      <c r="F101" s="96"/>
      <c r="G101" s="96"/>
      <c r="H101" s="96"/>
      <c r="I101" s="96"/>
      <c r="J101" s="96"/>
      <c r="K101" s="96"/>
      <c r="L101" s="96"/>
      <c r="M101" s="96"/>
      <c r="N101" s="96"/>
      <c r="O101" s="96"/>
      <c r="P101" s="96"/>
      <c r="Q101" s="96"/>
      <c r="R101" s="96"/>
      <c r="S101" s="96"/>
      <c r="T101" s="96"/>
      <c r="U101" s="96"/>
    </row>
    <row r="103" spans="1:22" ht="56.25" customHeight="1" x14ac:dyDescent="0.2">
      <c r="B103" s="24"/>
      <c r="C103" s="24"/>
      <c r="D103" s="24"/>
      <c r="E103" s="24"/>
      <c r="F103" s="24"/>
      <c r="G103" s="24"/>
      <c r="H103" s="24"/>
      <c r="I103" s="70" t="s">
        <v>24</v>
      </c>
      <c r="J103" s="110" t="s">
        <v>25</v>
      </c>
      <c r="K103" s="143"/>
      <c r="L103" s="116" t="s">
        <v>91</v>
      </c>
      <c r="M103" s="117"/>
      <c r="N103" s="116" t="s">
        <v>67</v>
      </c>
      <c r="O103" s="117"/>
      <c r="P103" s="110" t="s">
        <v>40</v>
      </c>
      <c r="Q103" s="111"/>
      <c r="R103" s="111"/>
      <c r="S103" s="111"/>
      <c r="T103" s="111"/>
      <c r="U103" s="111"/>
    </row>
    <row r="104" spans="1:22" x14ac:dyDescent="0.2">
      <c r="B104" s="20"/>
      <c r="C104" s="20"/>
      <c r="D104" s="20"/>
      <c r="E104" s="20"/>
      <c r="F104" s="20"/>
      <c r="G104" s="20"/>
      <c r="H104" s="20"/>
      <c r="I104" s="71"/>
      <c r="J104" s="20"/>
      <c r="K104" s="20"/>
      <c r="L104" s="20"/>
      <c r="N104" s="20"/>
      <c r="O104" s="20"/>
    </row>
    <row r="105" spans="1:22" x14ac:dyDescent="0.2">
      <c r="B105" s="112" t="s">
        <v>66</v>
      </c>
      <c r="C105" s="112"/>
      <c r="D105" s="112"/>
      <c r="E105" s="112"/>
      <c r="F105" s="112"/>
      <c r="G105" s="112"/>
      <c r="H105" s="112"/>
      <c r="I105" s="3" t="s">
        <v>120</v>
      </c>
      <c r="J105" s="72"/>
      <c r="K105" s="20"/>
      <c r="L105" s="109">
        <v>4000</v>
      </c>
      <c r="M105" s="109"/>
      <c r="N105" s="109">
        <f>IF(I105="Nein",0,IF(I105="Ja",L105,0))</f>
        <v>0</v>
      </c>
      <c r="O105" s="109"/>
    </row>
    <row r="106" spans="1:22" x14ac:dyDescent="0.2">
      <c r="B106" s="20"/>
      <c r="C106" s="20"/>
      <c r="D106" s="20"/>
      <c r="E106" s="20"/>
      <c r="F106" s="20"/>
      <c r="G106" s="20"/>
      <c r="H106" s="20"/>
      <c r="I106" s="20"/>
      <c r="J106" s="72"/>
      <c r="K106" s="20"/>
      <c r="L106" s="109"/>
      <c r="M106" s="109"/>
      <c r="N106" s="109"/>
      <c r="O106" s="109"/>
    </row>
    <row r="107" spans="1:22" x14ac:dyDescent="0.2">
      <c r="B107" s="112" t="s">
        <v>26</v>
      </c>
      <c r="C107" s="112"/>
      <c r="D107" s="112"/>
      <c r="E107" s="112"/>
      <c r="F107" s="112"/>
      <c r="G107" s="112"/>
      <c r="H107" s="112"/>
      <c r="J107" s="72"/>
      <c r="K107" s="20"/>
      <c r="L107" s="109"/>
      <c r="M107" s="109"/>
      <c r="N107" s="109"/>
      <c r="O107" s="109"/>
    </row>
    <row r="108" spans="1:22" ht="16.5" x14ac:dyDescent="0.2">
      <c r="B108" s="20"/>
      <c r="C108" s="112" t="s">
        <v>27</v>
      </c>
      <c r="D108" s="112"/>
      <c r="E108" s="112"/>
      <c r="F108" s="112"/>
      <c r="G108" s="112"/>
      <c r="H108" s="113"/>
      <c r="I108" s="3" t="s">
        <v>120</v>
      </c>
      <c r="J108" s="5"/>
      <c r="K108" s="20" t="s">
        <v>107</v>
      </c>
      <c r="L108" s="109" t="s">
        <v>108</v>
      </c>
      <c r="M108" s="109"/>
      <c r="N108" s="109">
        <f>IF(I108="Nein",0,IF(I108="Ja",LEFT(L108,3)*IF(J108&gt;60,60,J108)))</f>
        <v>0</v>
      </c>
      <c r="O108" s="109"/>
      <c r="P108" s="6" t="s">
        <v>112</v>
      </c>
    </row>
    <row r="109" spans="1:22" x14ac:dyDescent="0.2">
      <c r="B109" s="20"/>
      <c r="C109" s="114" t="s">
        <v>90</v>
      </c>
      <c r="D109" s="114"/>
      <c r="E109" s="114"/>
      <c r="F109" s="114"/>
      <c r="G109" s="114"/>
      <c r="H109" s="115"/>
      <c r="I109" s="3" t="s">
        <v>120</v>
      </c>
      <c r="J109" s="72"/>
      <c r="K109" s="20"/>
      <c r="L109" s="109">
        <v>3000</v>
      </c>
      <c r="M109" s="109"/>
      <c r="N109" s="109">
        <f t="shared" ref="N109:N117" si="20">IF(I109="Nein",0,IF(I109="Ja",L109,0))</f>
        <v>0</v>
      </c>
      <c r="O109" s="109"/>
      <c r="P109" s="22"/>
    </row>
    <row r="110" spans="1:22" ht="16.5" x14ac:dyDescent="0.2">
      <c r="B110" s="20"/>
      <c r="C110" s="112" t="s">
        <v>88</v>
      </c>
      <c r="D110" s="112"/>
      <c r="E110" s="112"/>
      <c r="F110" s="112"/>
      <c r="G110" s="112"/>
      <c r="H110" s="113"/>
      <c r="I110" s="3" t="s">
        <v>120</v>
      </c>
      <c r="J110" s="5"/>
      <c r="K110" s="20" t="s">
        <v>107</v>
      </c>
      <c r="L110" s="109" t="s">
        <v>109</v>
      </c>
      <c r="M110" s="109"/>
      <c r="N110" s="109">
        <f>IF(I110="Nein",0,IF(I110="Ja",LEFT(L110,3)*IF(J110&gt;80,80,J110)))</f>
        <v>0</v>
      </c>
      <c r="O110" s="109"/>
      <c r="P110" s="6" t="s">
        <v>113</v>
      </c>
    </row>
    <row r="111" spans="1:22" x14ac:dyDescent="0.2">
      <c r="B111" s="20"/>
      <c r="C111" s="112" t="s">
        <v>28</v>
      </c>
      <c r="D111" s="112"/>
      <c r="E111" s="112"/>
      <c r="F111" s="112"/>
      <c r="G111" s="112"/>
      <c r="H111" s="113"/>
      <c r="I111" s="3" t="s">
        <v>120</v>
      </c>
      <c r="J111" s="72"/>
      <c r="K111" s="20"/>
      <c r="L111" s="109">
        <v>4000</v>
      </c>
      <c r="M111" s="109"/>
      <c r="N111" s="109">
        <f t="shared" si="20"/>
        <v>0</v>
      </c>
      <c r="O111" s="109"/>
      <c r="P111" s="6" t="s">
        <v>55</v>
      </c>
    </row>
    <row r="112" spans="1:22" x14ac:dyDescent="0.2">
      <c r="B112" s="20"/>
      <c r="C112" s="112" t="s">
        <v>92</v>
      </c>
      <c r="D112" s="112"/>
      <c r="E112" s="112"/>
      <c r="F112" s="112"/>
      <c r="G112" s="112"/>
      <c r="H112" s="113"/>
      <c r="I112" s="3" t="s">
        <v>120</v>
      </c>
      <c r="J112" s="72"/>
      <c r="K112" s="20"/>
      <c r="L112" s="109">
        <v>3000</v>
      </c>
      <c r="M112" s="109"/>
      <c r="N112" s="109">
        <f t="shared" si="20"/>
        <v>0</v>
      </c>
      <c r="O112" s="109"/>
    </row>
    <row r="113" spans="2:16" x14ac:dyDescent="0.2">
      <c r="B113" s="20"/>
      <c r="C113" s="20"/>
      <c r="D113" s="20"/>
      <c r="E113" s="20"/>
      <c r="F113" s="20"/>
      <c r="G113" s="20"/>
      <c r="H113" s="20"/>
      <c r="I113" s="20"/>
      <c r="J113" s="72"/>
      <c r="K113" s="20"/>
      <c r="L113" s="109"/>
      <c r="M113" s="109"/>
      <c r="N113" s="109"/>
      <c r="O113" s="109"/>
    </row>
    <row r="114" spans="2:16" x14ac:dyDescent="0.2">
      <c r="B114" s="112" t="s">
        <v>167</v>
      </c>
      <c r="C114" s="112"/>
      <c r="D114" s="112"/>
      <c r="E114" s="112"/>
      <c r="F114" s="112"/>
      <c r="G114" s="112"/>
      <c r="H114" s="112"/>
      <c r="I114" s="3" t="s">
        <v>120</v>
      </c>
      <c r="J114" s="72"/>
      <c r="K114" s="20"/>
      <c r="L114" s="109"/>
      <c r="M114" s="109"/>
      <c r="N114" s="109"/>
      <c r="O114" s="109"/>
    </row>
    <row r="115" spans="2:16" ht="17.25" x14ac:dyDescent="0.25">
      <c r="B115" s="20"/>
      <c r="C115" s="142" t="s">
        <v>72</v>
      </c>
      <c r="D115" s="142"/>
      <c r="E115" s="142"/>
      <c r="F115" s="142"/>
      <c r="G115" s="142"/>
      <c r="H115" s="142"/>
      <c r="I115" s="20"/>
      <c r="J115" s="73">
        <f>Q8</f>
        <v>0</v>
      </c>
      <c r="K115" s="20" t="s">
        <v>110</v>
      </c>
      <c r="L115" s="109" t="s">
        <v>111</v>
      </c>
      <c r="M115" s="109"/>
      <c r="N115" s="109">
        <f>IF(I114="Nein",0,IF(I114="Ja",LEFT(L115,4)*J115,0))</f>
        <v>0</v>
      </c>
      <c r="O115" s="109"/>
    </row>
    <row r="116" spans="2:16" x14ac:dyDescent="0.2">
      <c r="B116" s="20" t="s">
        <v>166</v>
      </c>
      <c r="C116" s="74"/>
      <c r="D116" s="74"/>
      <c r="E116" s="74"/>
      <c r="F116" s="74"/>
      <c r="G116" s="74"/>
      <c r="H116" s="74"/>
      <c r="I116" s="3" t="s">
        <v>120</v>
      </c>
      <c r="K116" s="20"/>
      <c r="L116" s="109">
        <v>4000</v>
      </c>
      <c r="M116" s="109"/>
      <c r="N116" s="109">
        <f>IF(I116="Nein",0,IF(I116="Ja",LEFT(L116,4)*1,0))</f>
        <v>0</v>
      </c>
      <c r="O116" s="109"/>
    </row>
    <row r="117" spans="2:16" x14ac:dyDescent="0.2">
      <c r="B117" s="20"/>
      <c r="C117" s="112" t="s">
        <v>87</v>
      </c>
      <c r="D117" s="112"/>
      <c r="E117" s="112"/>
      <c r="F117" s="112"/>
      <c r="G117" s="112"/>
      <c r="H117" s="113"/>
      <c r="I117" s="3" t="s">
        <v>120</v>
      </c>
      <c r="K117" s="20"/>
      <c r="L117" s="109">
        <v>3000</v>
      </c>
      <c r="M117" s="109"/>
      <c r="N117" s="109">
        <f t="shared" si="20"/>
        <v>0</v>
      </c>
      <c r="O117" s="109"/>
      <c r="P117" s="6" t="s">
        <v>68</v>
      </c>
    </row>
    <row r="118" spans="2:16" x14ac:dyDescent="0.2">
      <c r="B118" s="20"/>
      <c r="C118" s="20"/>
      <c r="D118" s="20"/>
      <c r="E118" s="20"/>
      <c r="F118" s="20"/>
      <c r="G118" s="20"/>
      <c r="H118" s="20"/>
      <c r="I118" s="20"/>
      <c r="J118" s="75"/>
      <c r="K118" s="20"/>
      <c r="L118" s="109"/>
      <c r="M118" s="109"/>
      <c r="N118" s="109"/>
      <c r="O118" s="109"/>
    </row>
    <row r="119" spans="2:16" x14ac:dyDescent="0.2">
      <c r="B119" s="112" t="s">
        <v>29</v>
      </c>
      <c r="C119" s="112"/>
      <c r="D119" s="112"/>
      <c r="E119" s="112"/>
      <c r="F119" s="112"/>
      <c r="G119" s="112"/>
      <c r="H119" s="112"/>
      <c r="I119" s="3" t="s">
        <v>120</v>
      </c>
      <c r="J119" s="75"/>
      <c r="K119" s="20"/>
      <c r="L119" s="109"/>
      <c r="M119" s="109"/>
      <c r="N119" s="109"/>
      <c r="O119" s="109"/>
      <c r="P119" s="6" t="s">
        <v>89</v>
      </c>
    </row>
    <row r="120" spans="2:16" ht="17.25" x14ac:dyDescent="0.25">
      <c r="B120" s="20"/>
      <c r="C120" s="21" t="s">
        <v>71</v>
      </c>
      <c r="D120" s="21"/>
      <c r="E120" s="21"/>
      <c r="F120" s="21"/>
      <c r="G120" s="21"/>
      <c r="H120" s="76"/>
      <c r="J120" s="73">
        <f>Q6</f>
        <v>0</v>
      </c>
      <c r="K120" s="20" t="s">
        <v>110</v>
      </c>
      <c r="L120" s="109" t="s">
        <v>111</v>
      </c>
      <c r="M120" s="109"/>
      <c r="N120" s="109">
        <f>IF(I119="Nein",0,IF(I119="Ja",LEFT(L120,4)*J120,0))</f>
        <v>0</v>
      </c>
      <c r="O120" s="109"/>
    </row>
    <row r="121" spans="2:16" x14ac:dyDescent="0.2">
      <c r="B121" s="20"/>
      <c r="C121" s="20"/>
      <c r="D121" s="20"/>
      <c r="E121" s="20"/>
      <c r="F121" s="20"/>
      <c r="G121" s="20"/>
      <c r="H121" s="20"/>
      <c r="I121" s="20"/>
      <c r="J121" s="72"/>
      <c r="K121" s="20"/>
      <c r="L121" s="72"/>
      <c r="N121" s="72"/>
      <c r="O121" s="20"/>
    </row>
    <row r="122" spans="2:16" x14ac:dyDescent="0.2">
      <c r="B122" s="77" t="s">
        <v>30</v>
      </c>
      <c r="C122" s="78"/>
      <c r="D122" s="78"/>
      <c r="E122" s="78"/>
      <c r="F122" s="78"/>
      <c r="G122" s="78"/>
      <c r="H122" s="78"/>
      <c r="I122" s="78"/>
      <c r="J122" s="79"/>
      <c r="K122" s="78"/>
      <c r="L122" s="79"/>
      <c r="M122" s="80"/>
      <c r="N122" s="153">
        <f>SUM(N105:O120)</f>
        <v>0</v>
      </c>
      <c r="O122" s="154"/>
      <c r="P122" s="6" t="s">
        <v>41</v>
      </c>
    </row>
    <row r="123" spans="2:16" x14ac:dyDescent="0.2">
      <c r="B123" s="74"/>
      <c r="C123" s="74"/>
      <c r="D123" s="74"/>
      <c r="E123" s="74"/>
      <c r="F123" s="74"/>
      <c r="G123" s="74"/>
      <c r="H123" s="74"/>
      <c r="I123" s="74"/>
      <c r="J123" s="81"/>
      <c r="K123" s="74"/>
      <c r="L123" s="81"/>
      <c r="N123" s="82"/>
      <c r="O123" s="82"/>
    </row>
    <row r="124" spans="2:16" x14ac:dyDescent="0.2">
      <c r="B124" s="74" t="s">
        <v>136</v>
      </c>
      <c r="C124" s="74"/>
      <c r="D124" s="74"/>
      <c r="E124" s="74"/>
      <c r="F124" s="74"/>
      <c r="G124" s="74"/>
      <c r="H124" s="74"/>
      <c r="I124" s="74"/>
      <c r="J124" s="81"/>
      <c r="K124" s="74"/>
      <c r="L124" s="81"/>
      <c r="N124" s="9"/>
      <c r="O124" s="9"/>
    </row>
    <row r="125" spans="2:16" ht="15.75" thickBot="1" x14ac:dyDescent="0.3">
      <c r="B125" s="6" t="s">
        <v>168</v>
      </c>
      <c r="E125" s="20"/>
      <c r="F125" s="20"/>
      <c r="G125" s="20"/>
      <c r="H125" s="20"/>
      <c r="J125" s="34" t="s">
        <v>134</v>
      </c>
      <c r="K125" s="20"/>
      <c r="L125" s="20"/>
      <c r="N125" s="152">
        <f>IF(N122&gt;100000,50000,N122*0.5)</f>
        <v>0</v>
      </c>
      <c r="O125" s="152"/>
      <c r="P125" s="6" t="s">
        <v>41</v>
      </c>
    </row>
    <row r="126" spans="2:16" ht="15.75" thickTop="1" x14ac:dyDescent="0.25">
      <c r="C126" s="20"/>
      <c r="D126" s="20"/>
      <c r="E126" s="20"/>
      <c r="F126" s="20"/>
      <c r="G126" s="20"/>
      <c r="H126" s="20"/>
      <c r="I126" s="20"/>
      <c r="J126" s="34" t="s">
        <v>78</v>
      </c>
      <c r="K126" s="20"/>
      <c r="L126" s="20"/>
      <c r="N126" s="34" t="s">
        <v>79</v>
      </c>
      <c r="O126" s="20"/>
    </row>
    <row r="127" spans="2:16" x14ac:dyDescent="0.2">
      <c r="F127" s="42"/>
    </row>
    <row r="128" spans="2:16" x14ac:dyDescent="0.2">
      <c r="F128" s="42"/>
    </row>
    <row r="129" spans="1:24" ht="27.75" x14ac:dyDescent="0.4">
      <c r="A129" s="96" t="s">
        <v>169</v>
      </c>
      <c r="B129" s="96"/>
      <c r="C129" s="96"/>
      <c r="D129" s="96"/>
      <c r="E129" s="96"/>
      <c r="F129" s="96"/>
      <c r="G129" s="96"/>
      <c r="H129" s="96"/>
      <c r="I129" s="96"/>
      <c r="J129" s="96"/>
      <c r="K129" s="96"/>
      <c r="L129" s="96"/>
      <c r="M129" s="96"/>
      <c r="N129" s="96"/>
      <c r="O129" s="96"/>
      <c r="P129" s="96"/>
      <c r="Q129" s="96"/>
      <c r="R129" s="96"/>
      <c r="S129" s="96"/>
      <c r="T129" s="96"/>
      <c r="U129" s="96"/>
    </row>
    <row r="130" spans="1:24" x14ac:dyDescent="0.2">
      <c r="F130" s="42"/>
    </row>
    <row r="131" spans="1:24" x14ac:dyDescent="0.2">
      <c r="B131" s="6" t="s">
        <v>170</v>
      </c>
      <c r="D131" s="21"/>
      <c r="E131" s="21"/>
      <c r="F131" s="157"/>
      <c r="G131" s="158"/>
      <c r="J131" s="6" t="s">
        <v>181</v>
      </c>
      <c r="S131" s="92"/>
      <c r="T131" s="93"/>
    </row>
    <row r="132" spans="1:24" x14ac:dyDescent="0.2">
      <c r="B132" s="6" t="s">
        <v>171</v>
      </c>
      <c r="F132" s="157"/>
      <c r="G132" s="158"/>
      <c r="J132" s="6" t="s">
        <v>182</v>
      </c>
      <c r="S132" s="92"/>
      <c r="T132" s="93"/>
    </row>
    <row r="133" spans="1:24" x14ac:dyDescent="0.2">
      <c r="B133" s="6" t="s">
        <v>177</v>
      </c>
      <c r="F133" s="92"/>
      <c r="G133" s="93"/>
      <c r="J133" s="6" t="s">
        <v>183</v>
      </c>
      <c r="S133" s="92"/>
      <c r="T133" s="93"/>
    </row>
    <row r="134" spans="1:24" x14ac:dyDescent="0.2">
      <c r="B134" s="6" t="s">
        <v>178</v>
      </c>
      <c r="F134" s="92"/>
      <c r="G134" s="93"/>
      <c r="J134" s="6" t="s">
        <v>173</v>
      </c>
      <c r="S134" s="92"/>
      <c r="T134" s="93"/>
    </row>
    <row r="135" spans="1:24" ht="14.25" customHeight="1" x14ac:dyDescent="0.2">
      <c r="B135" s="6" t="s">
        <v>179</v>
      </c>
      <c r="F135" s="92"/>
      <c r="G135" s="93"/>
      <c r="J135" s="6" t="s">
        <v>184</v>
      </c>
    </row>
    <row r="136" spans="1:24" x14ac:dyDescent="0.2">
      <c r="B136" s="6" t="s">
        <v>180</v>
      </c>
      <c r="F136" s="92"/>
      <c r="G136" s="93"/>
      <c r="J136" s="83" t="s">
        <v>176</v>
      </c>
      <c r="K136" s="84"/>
      <c r="L136" s="84"/>
      <c r="M136" s="84"/>
      <c r="N136" s="84"/>
      <c r="O136" s="84"/>
      <c r="P136" s="84"/>
      <c r="Q136" s="84"/>
      <c r="R136" s="84"/>
      <c r="S136" s="84"/>
      <c r="T136" s="84"/>
      <c r="U136" s="84"/>
      <c r="V136" s="84"/>
      <c r="W136" s="84"/>
      <c r="X136" s="84"/>
    </row>
    <row r="137" spans="1:24" ht="14.25" customHeight="1" x14ac:dyDescent="0.2">
      <c r="B137" s="6" t="s">
        <v>172</v>
      </c>
      <c r="F137" s="92"/>
      <c r="G137" s="93"/>
      <c r="H137" s="155"/>
      <c r="I137" s="156"/>
      <c r="J137" s="156"/>
      <c r="K137" s="156"/>
      <c r="L137" s="156"/>
      <c r="M137" s="156"/>
      <c r="N137" s="156"/>
      <c r="O137" s="156"/>
      <c r="P137" s="156"/>
      <c r="Q137" s="156"/>
      <c r="R137" s="156"/>
      <c r="S137" s="156"/>
      <c r="T137" s="156"/>
      <c r="U137" s="156"/>
      <c r="V137" s="156"/>
    </row>
    <row r="138" spans="1:24" ht="9.75" customHeight="1" x14ac:dyDescent="0.2">
      <c r="A138" s="23"/>
      <c r="B138" s="85"/>
      <c r="C138" s="85"/>
      <c r="D138" s="85"/>
      <c r="E138" s="85"/>
      <c r="F138" s="85"/>
      <c r="G138" s="85"/>
      <c r="H138" s="86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87"/>
      <c r="U138" s="87"/>
      <c r="V138" s="87"/>
    </row>
    <row r="139" spans="1:24" x14ac:dyDescent="0.2">
      <c r="J139" s="122" t="str">
        <f>CONCATENATE($C$6," ",$C$7)</f>
        <v xml:space="preserve"> </v>
      </c>
      <c r="K139" s="122"/>
      <c r="L139" s="122"/>
      <c r="M139" s="122"/>
      <c r="N139" s="122">
        <f>$C$10</f>
        <v>0</v>
      </c>
      <c r="O139" s="122"/>
      <c r="P139" s="122"/>
      <c r="Q139" s="122"/>
      <c r="R139" s="25"/>
      <c r="S139" s="25"/>
      <c r="T139" s="124">
        <f>$C$13</f>
        <v>0</v>
      </c>
      <c r="U139" s="122"/>
      <c r="V139" s="122"/>
    </row>
    <row r="140" spans="1:24" ht="27.75" x14ac:dyDescent="0.4">
      <c r="A140" s="96" t="s">
        <v>174</v>
      </c>
      <c r="B140" s="96"/>
      <c r="C140" s="96"/>
      <c r="D140" s="96"/>
      <c r="E140" s="96"/>
      <c r="F140" s="96"/>
      <c r="G140" s="96"/>
      <c r="H140" s="96"/>
      <c r="I140" s="96"/>
      <c r="J140" s="96"/>
      <c r="K140" s="96"/>
      <c r="L140" s="96"/>
      <c r="M140" s="96"/>
      <c r="N140" s="96"/>
      <c r="O140" s="96"/>
      <c r="P140" s="96"/>
      <c r="Q140" s="96"/>
      <c r="R140" s="96"/>
      <c r="S140" s="96"/>
      <c r="T140" s="96"/>
      <c r="U140" s="96"/>
    </row>
    <row r="142" spans="1:24" x14ac:dyDescent="0.2">
      <c r="A142" s="88" t="s">
        <v>31</v>
      </c>
      <c r="B142" s="88"/>
      <c r="C142" s="88"/>
      <c r="D142" s="88"/>
      <c r="E142" s="88"/>
      <c r="F142" s="88"/>
      <c r="G142" s="88"/>
      <c r="H142" s="88"/>
      <c r="I142" s="88"/>
      <c r="J142" s="88"/>
      <c r="K142" s="88"/>
      <c r="L142" s="88"/>
      <c r="M142" s="88"/>
      <c r="N142" s="88"/>
      <c r="O142" s="88"/>
      <c r="P142" s="88"/>
      <c r="Q142" s="88"/>
      <c r="R142" s="88"/>
      <c r="S142" s="88"/>
    </row>
    <row r="143" spans="1:24" x14ac:dyDescent="0.2">
      <c r="A143" s="89" t="s">
        <v>32</v>
      </c>
      <c r="B143" s="88" t="s">
        <v>139</v>
      </c>
      <c r="C143" s="88"/>
      <c r="D143" s="88"/>
      <c r="E143" s="88"/>
      <c r="F143" s="88"/>
      <c r="G143" s="88"/>
      <c r="H143" s="88"/>
      <c r="I143" s="88"/>
      <c r="J143" s="88"/>
      <c r="K143" s="88"/>
      <c r="L143" s="88"/>
      <c r="M143" s="88"/>
      <c r="N143" s="88"/>
      <c r="O143" s="88"/>
      <c r="P143" s="88"/>
      <c r="Q143" s="88"/>
      <c r="R143" s="88"/>
      <c r="S143" s="88"/>
    </row>
    <row r="144" spans="1:24" x14ac:dyDescent="0.2">
      <c r="A144" s="89" t="s">
        <v>32</v>
      </c>
      <c r="B144" s="88" t="s">
        <v>56</v>
      </c>
      <c r="C144" s="88"/>
      <c r="D144" s="88"/>
      <c r="E144" s="88"/>
      <c r="F144" s="88"/>
      <c r="G144" s="88"/>
      <c r="H144" s="88"/>
      <c r="I144" s="88"/>
      <c r="J144" s="88"/>
      <c r="K144" s="88"/>
      <c r="L144" s="88"/>
      <c r="M144" s="88"/>
      <c r="N144" s="88"/>
      <c r="O144" s="88"/>
      <c r="P144" s="88"/>
      <c r="Q144" s="88"/>
      <c r="R144" s="88"/>
      <c r="S144" s="88"/>
    </row>
    <row r="145" spans="1:19" x14ac:dyDescent="0.2">
      <c r="A145" s="89" t="s">
        <v>32</v>
      </c>
      <c r="B145" s="88" t="s">
        <v>85</v>
      </c>
      <c r="C145" s="88"/>
      <c r="D145" s="88"/>
      <c r="E145" s="88"/>
      <c r="F145" s="88"/>
      <c r="G145" s="88"/>
      <c r="H145" s="88"/>
      <c r="I145" s="88"/>
      <c r="J145" s="88"/>
      <c r="K145" s="88"/>
      <c r="L145" s="88"/>
      <c r="M145" s="88"/>
      <c r="N145" s="88"/>
      <c r="O145" s="88"/>
      <c r="P145" s="88"/>
      <c r="Q145" s="88"/>
      <c r="R145" s="88"/>
      <c r="S145" s="88"/>
    </row>
    <row r="146" spans="1:19" x14ac:dyDescent="0.2">
      <c r="A146" s="89"/>
      <c r="B146" s="88"/>
      <c r="C146" s="90"/>
      <c r="D146" s="90"/>
      <c r="E146" s="88"/>
      <c r="F146" s="88"/>
      <c r="G146" s="88"/>
      <c r="H146" s="88"/>
      <c r="I146" s="88"/>
      <c r="J146" s="88"/>
      <c r="K146" s="88"/>
      <c r="L146" s="88"/>
      <c r="M146" s="88"/>
      <c r="N146" s="88"/>
      <c r="O146" s="88"/>
      <c r="P146" s="88"/>
      <c r="Q146" s="88"/>
      <c r="R146" s="88"/>
      <c r="S146" s="88"/>
    </row>
    <row r="147" spans="1:19" x14ac:dyDescent="0.2">
      <c r="A147" s="88" t="s">
        <v>83</v>
      </c>
      <c r="B147" s="88"/>
      <c r="C147" s="88"/>
      <c r="D147" s="88"/>
      <c r="E147" s="88"/>
      <c r="F147" s="88"/>
      <c r="G147" s="88"/>
      <c r="H147" s="88"/>
      <c r="I147" s="88"/>
      <c r="J147" s="88"/>
      <c r="K147" s="88"/>
      <c r="L147" s="88"/>
      <c r="M147" s="88"/>
      <c r="N147" s="88"/>
      <c r="O147" s="88"/>
      <c r="P147" s="88"/>
      <c r="Q147" s="88"/>
      <c r="R147" s="88"/>
      <c r="S147" s="88"/>
    </row>
    <row r="148" spans="1:19" x14ac:dyDescent="0.2">
      <c r="A148" s="89" t="s">
        <v>32</v>
      </c>
      <c r="B148" s="52" t="s">
        <v>143</v>
      </c>
      <c r="C148" s="88"/>
      <c r="D148" s="88"/>
      <c r="E148" s="88"/>
      <c r="F148" s="88"/>
      <c r="G148" s="88"/>
      <c r="H148" s="88"/>
      <c r="I148" s="88"/>
      <c r="J148" s="88"/>
      <c r="K148" s="88"/>
      <c r="L148" s="88"/>
      <c r="M148" s="88"/>
      <c r="N148" s="88"/>
      <c r="O148" s="88"/>
      <c r="P148" s="88"/>
      <c r="Q148" s="88"/>
      <c r="R148" s="88"/>
      <c r="S148" s="88"/>
    </row>
    <row r="149" spans="1:19" x14ac:dyDescent="0.2">
      <c r="A149" s="89" t="s">
        <v>32</v>
      </c>
      <c r="B149" s="88" t="s">
        <v>144</v>
      </c>
      <c r="C149" s="88"/>
      <c r="D149" s="88"/>
      <c r="E149" s="88"/>
      <c r="F149" s="88"/>
      <c r="G149" s="88"/>
      <c r="H149" s="88"/>
      <c r="I149" s="88"/>
      <c r="J149" s="88"/>
      <c r="K149" s="88"/>
      <c r="L149" s="88"/>
      <c r="M149" s="88"/>
      <c r="N149" s="88"/>
      <c r="O149" s="88"/>
      <c r="P149" s="88"/>
      <c r="Q149" s="88"/>
      <c r="R149" s="88"/>
      <c r="S149" s="88"/>
    </row>
    <row r="150" spans="1:19" x14ac:dyDescent="0.2">
      <c r="A150" s="89" t="s">
        <v>32</v>
      </c>
      <c r="B150" s="52" t="s">
        <v>145</v>
      </c>
      <c r="C150" s="88"/>
      <c r="D150" s="88"/>
      <c r="E150" s="88"/>
      <c r="F150" s="88"/>
      <c r="G150" s="88"/>
      <c r="H150" s="88"/>
      <c r="I150" s="88"/>
      <c r="J150" s="88"/>
      <c r="K150" s="88"/>
      <c r="L150" s="88"/>
      <c r="M150" s="88"/>
      <c r="N150" s="88"/>
      <c r="O150" s="88"/>
      <c r="P150" s="88"/>
      <c r="Q150" s="88"/>
      <c r="R150" s="88"/>
      <c r="S150" s="88"/>
    </row>
    <row r="151" spans="1:19" x14ac:dyDescent="0.2">
      <c r="A151" s="89" t="s">
        <v>32</v>
      </c>
      <c r="B151" s="88" t="s">
        <v>146</v>
      </c>
      <c r="C151" s="88"/>
      <c r="D151" s="88"/>
      <c r="E151" s="88"/>
      <c r="F151" s="88"/>
      <c r="G151" s="88"/>
      <c r="H151" s="88"/>
      <c r="I151" s="88"/>
      <c r="J151" s="88"/>
      <c r="K151" s="88"/>
      <c r="L151" s="88"/>
      <c r="M151" s="88"/>
      <c r="N151" s="88"/>
      <c r="O151" s="88"/>
      <c r="P151" s="88"/>
      <c r="Q151" s="88"/>
      <c r="R151" s="88"/>
      <c r="S151" s="88"/>
    </row>
    <row r="152" spans="1:19" x14ac:dyDescent="0.2">
      <c r="A152" s="88"/>
      <c r="B152" s="88" t="s">
        <v>148</v>
      </c>
      <c r="C152" s="88"/>
      <c r="D152" s="88"/>
      <c r="E152" s="88"/>
      <c r="F152" s="88"/>
      <c r="G152" s="88"/>
      <c r="H152" s="88"/>
      <c r="I152" s="88"/>
      <c r="J152" s="88"/>
      <c r="K152" s="88"/>
      <c r="L152" s="88"/>
      <c r="M152" s="88"/>
      <c r="N152" s="88"/>
      <c r="O152" s="88"/>
      <c r="P152" s="88"/>
      <c r="Q152" s="88"/>
      <c r="R152" s="88"/>
      <c r="S152" s="88"/>
    </row>
    <row r="153" spans="1:19" x14ac:dyDescent="0.2">
      <c r="A153" s="88"/>
      <c r="B153" s="88" t="s">
        <v>149</v>
      </c>
      <c r="C153" s="88"/>
      <c r="D153" s="88"/>
      <c r="E153" s="88"/>
      <c r="F153" s="88"/>
      <c r="G153" s="88"/>
      <c r="H153" s="88"/>
      <c r="I153" s="88"/>
      <c r="J153" s="88"/>
      <c r="K153" s="88"/>
      <c r="L153" s="88"/>
      <c r="M153" s="88"/>
      <c r="N153" s="88"/>
      <c r="O153" s="88"/>
      <c r="P153" s="88"/>
      <c r="Q153" s="88"/>
      <c r="R153" s="88"/>
      <c r="S153" s="88"/>
    </row>
    <row r="154" spans="1:19" x14ac:dyDescent="0.2">
      <c r="A154" s="89" t="s">
        <v>32</v>
      </c>
      <c r="B154" s="88" t="s">
        <v>147</v>
      </c>
      <c r="C154" s="88"/>
      <c r="D154" s="88"/>
      <c r="E154" s="88"/>
      <c r="F154" s="88"/>
      <c r="G154" s="88"/>
      <c r="H154" s="88"/>
      <c r="I154" s="88"/>
      <c r="J154" s="88"/>
      <c r="K154" s="88"/>
      <c r="L154" s="88"/>
      <c r="M154" s="88"/>
      <c r="N154" s="88"/>
      <c r="O154" s="88"/>
      <c r="P154" s="88"/>
      <c r="Q154" s="88"/>
      <c r="R154" s="88"/>
      <c r="S154" s="88"/>
    </row>
    <row r="155" spans="1:19" x14ac:dyDescent="0.2">
      <c r="A155" s="89"/>
      <c r="B155" s="88" t="s">
        <v>150</v>
      </c>
      <c r="C155" s="88"/>
      <c r="D155" s="88"/>
      <c r="E155" s="88"/>
      <c r="F155" s="88"/>
      <c r="G155" s="88"/>
      <c r="H155" s="88"/>
      <c r="I155" s="88"/>
      <c r="J155" s="88"/>
      <c r="K155" s="88"/>
      <c r="L155" s="88"/>
      <c r="M155" s="88"/>
      <c r="N155" s="88"/>
      <c r="O155" s="88"/>
      <c r="P155" s="88"/>
      <c r="Q155" s="88"/>
      <c r="R155" s="88"/>
      <c r="S155" s="88"/>
    </row>
    <row r="156" spans="1:19" x14ac:dyDescent="0.2">
      <c r="A156" s="89"/>
      <c r="B156" s="88" t="s">
        <v>151</v>
      </c>
      <c r="C156" s="88" t="s">
        <v>162</v>
      </c>
      <c r="D156" s="88"/>
      <c r="E156" s="88"/>
      <c r="F156" s="88"/>
      <c r="G156" s="88"/>
      <c r="H156" s="88"/>
      <c r="I156" s="88"/>
      <c r="J156" s="88"/>
      <c r="K156" s="88"/>
      <c r="L156" s="88"/>
      <c r="M156" s="88"/>
      <c r="N156" s="88"/>
      <c r="O156" s="88"/>
      <c r="P156" s="88"/>
      <c r="Q156" s="88"/>
      <c r="R156" s="88"/>
      <c r="S156" s="88"/>
    </row>
    <row r="157" spans="1:19" x14ac:dyDescent="0.2">
      <c r="A157" s="89"/>
      <c r="B157" s="88"/>
      <c r="C157" s="88" t="s">
        <v>160</v>
      </c>
      <c r="D157" s="88"/>
      <c r="E157" s="88"/>
      <c r="F157" s="88"/>
      <c r="G157" s="88"/>
      <c r="H157" s="88"/>
      <c r="I157" s="88"/>
      <c r="J157" s="88"/>
      <c r="K157" s="88"/>
      <c r="L157" s="88"/>
      <c r="M157" s="88"/>
      <c r="N157" s="88"/>
      <c r="O157" s="88"/>
      <c r="P157" s="88"/>
      <c r="Q157" s="88"/>
      <c r="R157" s="88"/>
      <c r="S157" s="88"/>
    </row>
    <row r="158" spans="1:19" x14ac:dyDescent="0.2">
      <c r="A158" s="89"/>
      <c r="B158" s="88"/>
      <c r="C158" s="6" t="s">
        <v>164</v>
      </c>
      <c r="D158" s="88"/>
      <c r="E158" s="88"/>
      <c r="F158" s="88"/>
      <c r="G158" s="88"/>
      <c r="H158" s="88"/>
      <c r="I158" s="88"/>
      <c r="J158" s="88"/>
      <c r="K158" s="88"/>
      <c r="L158" s="88"/>
      <c r="M158" s="88"/>
      <c r="N158" s="88"/>
      <c r="O158" s="88"/>
      <c r="P158" s="88"/>
      <c r="Q158" s="88"/>
      <c r="R158" s="88"/>
      <c r="S158" s="88"/>
    </row>
    <row r="159" spans="1:19" x14ac:dyDescent="0.2">
      <c r="A159" s="89"/>
      <c r="B159" s="88"/>
      <c r="C159" s="88" t="s">
        <v>163</v>
      </c>
      <c r="D159" s="88"/>
      <c r="E159" s="88"/>
      <c r="F159" s="88"/>
      <c r="G159" s="88"/>
      <c r="H159" s="88"/>
      <c r="I159" s="88"/>
      <c r="J159" s="88"/>
      <c r="K159" s="88"/>
      <c r="L159" s="88"/>
      <c r="M159" s="88"/>
      <c r="N159" s="88"/>
      <c r="O159" s="88"/>
      <c r="P159" s="88"/>
      <c r="Q159" s="88"/>
      <c r="R159" s="88"/>
      <c r="S159" s="88"/>
    </row>
    <row r="160" spans="1:19" x14ac:dyDescent="0.2">
      <c r="A160" s="89"/>
      <c r="B160" s="88"/>
      <c r="C160" s="88" t="s">
        <v>161</v>
      </c>
      <c r="D160" s="88"/>
      <c r="E160" s="88"/>
      <c r="F160" s="88"/>
      <c r="G160" s="88"/>
      <c r="H160" s="88"/>
      <c r="I160" s="88"/>
      <c r="J160" s="88"/>
      <c r="K160" s="88"/>
      <c r="L160" s="88"/>
      <c r="M160" s="88"/>
      <c r="N160" s="88"/>
      <c r="O160" s="88"/>
      <c r="P160" s="88"/>
      <c r="Q160" s="88"/>
      <c r="R160" s="88"/>
      <c r="S160" s="88"/>
    </row>
    <row r="161" spans="1:19" x14ac:dyDescent="0.2">
      <c r="A161" s="89"/>
      <c r="B161" s="88"/>
      <c r="C161" s="88" t="s">
        <v>175</v>
      </c>
      <c r="D161" s="88"/>
      <c r="E161" s="88"/>
      <c r="F161" s="88"/>
      <c r="G161" s="88"/>
      <c r="H161" s="88"/>
      <c r="I161" s="88"/>
      <c r="J161" s="88"/>
      <c r="K161" s="88"/>
      <c r="L161" s="88"/>
      <c r="M161" s="88"/>
      <c r="N161" s="88"/>
      <c r="O161" s="88"/>
      <c r="P161" s="88"/>
      <c r="Q161" s="88"/>
      <c r="R161" s="88"/>
      <c r="S161" s="88"/>
    </row>
    <row r="162" spans="1:19" x14ac:dyDescent="0.2">
      <c r="A162" s="89"/>
      <c r="B162" s="88" t="s">
        <v>152</v>
      </c>
      <c r="C162" s="88"/>
      <c r="D162" s="88"/>
      <c r="E162" s="88"/>
      <c r="F162" s="88"/>
      <c r="G162" s="88"/>
      <c r="H162" s="88"/>
      <c r="I162" s="88"/>
      <c r="J162" s="88"/>
      <c r="K162" s="88"/>
      <c r="L162" s="88"/>
      <c r="M162" s="88"/>
      <c r="N162" s="88"/>
      <c r="O162" s="88"/>
      <c r="P162" s="88"/>
      <c r="Q162" s="88"/>
      <c r="R162" s="88"/>
      <c r="S162" s="88"/>
    </row>
    <row r="163" spans="1:19" x14ac:dyDescent="0.2">
      <c r="A163" s="89" t="s">
        <v>154</v>
      </c>
      <c r="B163" s="52" t="s">
        <v>153</v>
      </c>
      <c r="C163" s="88"/>
      <c r="D163" s="88"/>
      <c r="E163" s="88"/>
      <c r="F163" s="88"/>
      <c r="G163" s="88"/>
      <c r="H163" s="88"/>
      <c r="I163" s="88"/>
      <c r="J163" s="88"/>
      <c r="K163" s="88"/>
      <c r="L163" s="88"/>
      <c r="M163" s="88"/>
      <c r="N163" s="88"/>
      <c r="O163" s="88"/>
      <c r="P163" s="88"/>
      <c r="Q163" s="88"/>
      <c r="R163" s="88"/>
      <c r="S163" s="88"/>
    </row>
    <row r="164" spans="1:19" x14ac:dyDescent="0.2">
      <c r="A164" s="89" t="s">
        <v>32</v>
      </c>
      <c r="B164" s="52" t="s">
        <v>155</v>
      </c>
      <c r="C164" s="88"/>
      <c r="D164" s="88"/>
      <c r="E164" s="88"/>
      <c r="F164" s="88"/>
      <c r="G164" s="88"/>
      <c r="H164" s="88"/>
      <c r="I164" s="88"/>
      <c r="J164" s="88"/>
      <c r="K164" s="88"/>
      <c r="L164" s="88"/>
      <c r="M164" s="88"/>
      <c r="N164" s="88"/>
      <c r="O164" s="88"/>
      <c r="P164" s="88"/>
      <c r="Q164" s="88"/>
      <c r="R164" s="88"/>
      <c r="S164" s="88"/>
    </row>
    <row r="165" spans="1:19" x14ac:dyDescent="0.2">
      <c r="A165" s="89" t="s">
        <v>32</v>
      </c>
      <c r="B165" s="52" t="s">
        <v>156</v>
      </c>
      <c r="C165" s="88"/>
      <c r="D165" s="88"/>
      <c r="E165" s="88"/>
      <c r="F165" s="88"/>
      <c r="G165" s="88"/>
      <c r="H165" s="88"/>
      <c r="I165" s="88"/>
      <c r="J165" s="88"/>
      <c r="K165" s="88"/>
      <c r="L165" s="88"/>
      <c r="M165" s="88"/>
      <c r="N165" s="88"/>
      <c r="O165" s="88"/>
      <c r="P165" s="88"/>
      <c r="Q165" s="88"/>
      <c r="R165" s="88"/>
      <c r="S165" s="88"/>
    </row>
    <row r="166" spans="1:19" x14ac:dyDescent="0.2">
      <c r="A166" s="89" t="s">
        <v>32</v>
      </c>
      <c r="B166" s="88" t="s">
        <v>157</v>
      </c>
      <c r="C166" s="88"/>
      <c r="D166" s="88"/>
      <c r="E166" s="88"/>
      <c r="F166" s="88"/>
      <c r="G166" s="88"/>
      <c r="H166" s="88"/>
      <c r="I166" s="88"/>
      <c r="J166" s="88"/>
      <c r="K166" s="88"/>
      <c r="L166" s="88"/>
      <c r="M166" s="88"/>
      <c r="N166" s="88"/>
      <c r="O166" s="88"/>
      <c r="P166" s="88"/>
      <c r="Q166" s="88"/>
      <c r="R166" s="88"/>
      <c r="S166" s="88"/>
    </row>
    <row r="167" spans="1:19" x14ac:dyDescent="0.2">
      <c r="A167" s="89"/>
      <c r="B167" s="90" t="s">
        <v>159</v>
      </c>
      <c r="C167" s="88"/>
      <c r="D167" s="88"/>
      <c r="E167" s="88"/>
      <c r="F167" s="88"/>
      <c r="G167" s="88"/>
      <c r="H167" s="88"/>
      <c r="I167" s="88"/>
      <c r="J167" s="88"/>
      <c r="K167" s="88"/>
      <c r="L167" s="88"/>
      <c r="M167" s="88"/>
      <c r="N167" s="88"/>
      <c r="O167" s="88"/>
      <c r="P167" s="88"/>
      <c r="Q167" s="88"/>
      <c r="R167" s="88"/>
      <c r="S167" s="88"/>
    </row>
    <row r="168" spans="1:19" x14ac:dyDescent="0.2">
      <c r="A168" s="89"/>
      <c r="B168" s="90" t="s">
        <v>158</v>
      </c>
      <c r="C168" s="88"/>
      <c r="D168" s="88"/>
      <c r="E168" s="88"/>
      <c r="F168" s="88"/>
      <c r="G168" s="88"/>
      <c r="H168" s="88"/>
      <c r="I168" s="88"/>
      <c r="J168" s="88"/>
      <c r="K168" s="88"/>
      <c r="L168" s="88"/>
      <c r="M168" s="88"/>
      <c r="N168" s="88"/>
      <c r="O168" s="88"/>
      <c r="P168" s="88"/>
      <c r="Q168" s="88"/>
      <c r="R168" s="88"/>
      <c r="S168" s="88"/>
    </row>
    <row r="169" spans="1:19" x14ac:dyDescent="0.2">
      <c r="A169" s="89"/>
      <c r="B169" s="52" t="s">
        <v>165</v>
      </c>
      <c r="C169" s="88"/>
      <c r="D169" s="88"/>
      <c r="E169" s="88"/>
      <c r="F169" s="88"/>
      <c r="G169" s="88"/>
      <c r="H169" s="88"/>
      <c r="I169" s="88"/>
      <c r="J169" s="88"/>
      <c r="K169" s="88"/>
      <c r="L169" s="88"/>
      <c r="M169" s="88"/>
      <c r="N169" s="88"/>
      <c r="O169" s="88"/>
      <c r="P169" s="88"/>
      <c r="Q169" s="88"/>
      <c r="R169" s="88"/>
      <c r="S169" s="88"/>
    </row>
    <row r="171" spans="1:19" ht="15" x14ac:dyDescent="0.25">
      <c r="A171" s="19" t="s">
        <v>58</v>
      </c>
    </row>
    <row r="172" spans="1:19" ht="15" x14ac:dyDescent="0.25">
      <c r="A172" s="91" t="s">
        <v>32</v>
      </c>
      <c r="B172" s="19" t="s">
        <v>131</v>
      </c>
    </row>
    <row r="173" spans="1:19" ht="15" x14ac:dyDescent="0.25">
      <c r="A173" s="91" t="s">
        <v>32</v>
      </c>
      <c r="B173" s="19" t="s">
        <v>121</v>
      </c>
    </row>
    <row r="174" spans="1:19" ht="15" x14ac:dyDescent="0.25">
      <c r="A174" s="91" t="s">
        <v>32</v>
      </c>
      <c r="B174" s="19" t="s">
        <v>122</v>
      </c>
    </row>
    <row r="175" spans="1:19" ht="15" x14ac:dyDescent="0.25">
      <c r="A175" s="91"/>
      <c r="B175" s="19"/>
    </row>
    <row r="176" spans="1:19" x14ac:dyDescent="0.2">
      <c r="B176" s="6" t="s">
        <v>33</v>
      </c>
      <c r="F176" s="6" t="s">
        <v>0</v>
      </c>
      <c r="J176" s="6" t="s">
        <v>34</v>
      </c>
    </row>
    <row r="177" spans="1:22" x14ac:dyDescent="0.2">
      <c r="B177" s="144" t="str">
        <f>IF(ISNUMBER(C13),C13,"")</f>
        <v/>
      </c>
      <c r="C177" s="144"/>
      <c r="D177" s="144"/>
      <c r="E177" s="145"/>
      <c r="F177" s="146"/>
      <c r="G177" s="147"/>
      <c r="H177" s="147"/>
      <c r="I177" s="148"/>
      <c r="J177" s="145"/>
      <c r="K177" s="145"/>
      <c r="L177" s="145"/>
      <c r="M177" s="145"/>
      <c r="N177" s="145"/>
      <c r="O177" s="145"/>
    </row>
    <row r="178" spans="1:22" x14ac:dyDescent="0.2">
      <c r="B178" s="145"/>
      <c r="C178" s="145"/>
      <c r="D178" s="145"/>
      <c r="E178" s="145"/>
      <c r="F178" s="149"/>
      <c r="G178" s="150"/>
      <c r="H178" s="150"/>
      <c r="I178" s="151"/>
      <c r="J178" s="145"/>
      <c r="K178" s="145"/>
      <c r="L178" s="145"/>
      <c r="M178" s="145"/>
      <c r="N178" s="145"/>
      <c r="O178" s="145"/>
    </row>
    <row r="180" spans="1:22" ht="15" x14ac:dyDescent="0.25">
      <c r="A180" s="19" t="s">
        <v>133</v>
      </c>
      <c r="Q180" s="6" t="s">
        <v>95</v>
      </c>
    </row>
    <row r="181" spans="1:22" ht="15" x14ac:dyDescent="0.25">
      <c r="B181" s="19" t="s">
        <v>188</v>
      </c>
      <c r="Q181" s="61" t="s">
        <v>137</v>
      </c>
      <c r="T181" s="23" t="s">
        <v>189</v>
      </c>
    </row>
    <row r="182" spans="1:22" ht="15" x14ac:dyDescent="0.25">
      <c r="B182" s="19" t="s">
        <v>132</v>
      </c>
      <c r="Q182" s="19"/>
    </row>
    <row r="183" spans="1:22" x14ac:dyDescent="0.2">
      <c r="A183" s="23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R183" s="23"/>
      <c r="S183" s="23"/>
      <c r="U183" s="23"/>
      <c r="V183" s="23"/>
    </row>
  </sheetData>
  <sheetProtection algorithmName="SHA-512" hashValue="GwHCnSNR1WtRKncnV0qfMntrY8wweaZ023ll83wIfFYNuH0GkGisETUY19gY5LV8YgsnLFMqQ8kbcvwASjI1+g==" saltValue="VJcMUD1hanD0eyio/5W+1w==" spinCount="100000" sheet="1"/>
  <mergeCells count="153">
    <mergeCell ref="F134:G134"/>
    <mergeCell ref="F135:G135"/>
    <mergeCell ref="L107:M107"/>
    <mergeCell ref="L108:M108"/>
    <mergeCell ref="L109:M109"/>
    <mergeCell ref="L110:M110"/>
    <mergeCell ref="N116:O116"/>
    <mergeCell ref="A129:U129"/>
    <mergeCell ref="F131:G131"/>
    <mergeCell ref="F132:G132"/>
    <mergeCell ref="F133:G133"/>
    <mergeCell ref="A140:U140"/>
    <mergeCell ref="B177:E178"/>
    <mergeCell ref="F177:I178"/>
    <mergeCell ref="J177:O178"/>
    <mergeCell ref="J139:M139"/>
    <mergeCell ref="N139:Q139"/>
    <mergeCell ref="T139:V139"/>
    <mergeCell ref="N125:O125"/>
    <mergeCell ref="N117:O117"/>
    <mergeCell ref="N118:O118"/>
    <mergeCell ref="N119:O119"/>
    <mergeCell ref="L118:M118"/>
    <mergeCell ref="L119:M119"/>
    <mergeCell ref="B119:H119"/>
    <mergeCell ref="L117:M117"/>
    <mergeCell ref="C117:H117"/>
    <mergeCell ref="N120:O120"/>
    <mergeCell ref="N122:O122"/>
    <mergeCell ref="L120:M120"/>
    <mergeCell ref="H137:V137"/>
    <mergeCell ref="S131:T131"/>
    <mergeCell ref="S132:T132"/>
    <mergeCell ref="S133:T133"/>
    <mergeCell ref="S134:T134"/>
    <mergeCell ref="N17:O17"/>
    <mergeCell ref="N20:O20"/>
    <mergeCell ref="T17:U17"/>
    <mergeCell ref="N115:O115"/>
    <mergeCell ref="C115:H115"/>
    <mergeCell ref="B114:H114"/>
    <mergeCell ref="B105:H105"/>
    <mergeCell ref="B107:H107"/>
    <mergeCell ref="N112:O112"/>
    <mergeCell ref="A101:U101"/>
    <mergeCell ref="L112:M112"/>
    <mergeCell ref="L113:M113"/>
    <mergeCell ref="L114:M114"/>
    <mergeCell ref="L115:M115"/>
    <mergeCell ref="N106:O106"/>
    <mergeCell ref="N107:O107"/>
    <mergeCell ref="N113:O113"/>
    <mergeCell ref="N114:O114"/>
    <mergeCell ref="N111:O111"/>
    <mergeCell ref="J100:M100"/>
    <mergeCell ref="N100:Q100"/>
    <mergeCell ref="T100:V100"/>
    <mergeCell ref="C108:H108"/>
    <mergeCell ref="J103:K103"/>
    <mergeCell ref="A1:V1"/>
    <mergeCell ref="I5:U5"/>
    <mergeCell ref="J8:O8"/>
    <mergeCell ref="J6:O6"/>
    <mergeCell ref="J7:O7"/>
    <mergeCell ref="Q6:R6"/>
    <mergeCell ref="Q7:R7"/>
    <mergeCell ref="C6:G6"/>
    <mergeCell ref="C7:G7"/>
    <mergeCell ref="C8:G8"/>
    <mergeCell ref="Q8:R8"/>
    <mergeCell ref="B5:G5"/>
    <mergeCell ref="D19:E19"/>
    <mergeCell ref="F24:G24"/>
    <mergeCell ref="F20:G20"/>
    <mergeCell ref="F21:G21"/>
    <mergeCell ref="B17:C17"/>
    <mergeCell ref="T20:U20"/>
    <mergeCell ref="L20:M20"/>
    <mergeCell ref="J20:K20"/>
    <mergeCell ref="H21:I21"/>
    <mergeCell ref="H19:I19"/>
    <mergeCell ref="H22:I22"/>
    <mergeCell ref="J21:K21"/>
    <mergeCell ref="J19:K19"/>
    <mergeCell ref="J22:K22"/>
    <mergeCell ref="L21:M21"/>
    <mergeCell ref="L19:M19"/>
    <mergeCell ref="L22:M22"/>
    <mergeCell ref="F19:G19"/>
    <mergeCell ref="F22:G22"/>
    <mergeCell ref="D17:E17"/>
    <mergeCell ref="P20:Q20"/>
    <mergeCell ref="P17:Q17"/>
    <mergeCell ref="R20:S20"/>
    <mergeCell ref="H20:I20"/>
    <mergeCell ref="R17:S17"/>
    <mergeCell ref="C9:G9"/>
    <mergeCell ref="C10:G10"/>
    <mergeCell ref="C11:G11"/>
    <mergeCell ref="J39:M39"/>
    <mergeCell ref="N39:Q39"/>
    <mergeCell ref="T39:V39"/>
    <mergeCell ref="D20:E20"/>
    <mergeCell ref="D21:E21"/>
    <mergeCell ref="D22:E22"/>
    <mergeCell ref="C12:G12"/>
    <mergeCell ref="C13:G13"/>
    <mergeCell ref="H17:I17"/>
    <mergeCell ref="J17:K17"/>
    <mergeCell ref="L17:M17"/>
    <mergeCell ref="C14:G14"/>
    <mergeCell ref="D18:E18"/>
    <mergeCell ref="H18:I18"/>
    <mergeCell ref="J18:K18"/>
    <mergeCell ref="L18:M18"/>
    <mergeCell ref="N18:O18"/>
    <mergeCell ref="P18:Q18"/>
    <mergeCell ref="R18:S18"/>
    <mergeCell ref="T18:U18"/>
    <mergeCell ref="N19:O19"/>
    <mergeCell ref="N22:O22"/>
    <mergeCell ref="P21:Q21"/>
    <mergeCell ref="P19:Q19"/>
    <mergeCell ref="P22:Q22"/>
    <mergeCell ref="R21:S21"/>
    <mergeCell ref="R19:S19"/>
    <mergeCell ref="R22:S22"/>
    <mergeCell ref="T19:U19"/>
    <mergeCell ref="T22:U22"/>
    <mergeCell ref="F137:G137"/>
    <mergeCell ref="T21:U21"/>
    <mergeCell ref="N21:O21"/>
    <mergeCell ref="A41:U41"/>
    <mergeCell ref="F26:U26"/>
    <mergeCell ref="F27:U29"/>
    <mergeCell ref="F30:U37"/>
    <mergeCell ref="A61:U61"/>
    <mergeCell ref="L116:M116"/>
    <mergeCell ref="P103:U103"/>
    <mergeCell ref="C112:H112"/>
    <mergeCell ref="C109:H109"/>
    <mergeCell ref="C110:H110"/>
    <mergeCell ref="C111:H111"/>
    <mergeCell ref="N103:O103"/>
    <mergeCell ref="N105:O105"/>
    <mergeCell ref="N108:O108"/>
    <mergeCell ref="F136:G136"/>
    <mergeCell ref="L111:M111"/>
    <mergeCell ref="N109:O109"/>
    <mergeCell ref="N110:O110"/>
    <mergeCell ref="L103:M103"/>
    <mergeCell ref="L105:M105"/>
    <mergeCell ref="L106:M106"/>
  </mergeCells>
  <phoneticPr fontId="27" type="noConversion"/>
  <conditionalFormatting sqref="G85:S85 E85">
    <cfRule type="colorScale" priority="3">
      <colorScale>
        <cfvo type="num" val="0"/>
        <cfvo type="num" val="0"/>
        <color rgb="FFF8696B"/>
        <color rgb="FF63BE7B"/>
      </colorScale>
    </cfRule>
  </conditionalFormatting>
  <conditionalFormatting sqref="T85">
    <cfRule type="colorScale" priority="2">
      <colorScale>
        <cfvo type="num" val="0"/>
        <cfvo type="num" val="0"/>
        <color rgb="FFF8696B"/>
        <color rgb="FF63BE7B"/>
      </colorScale>
    </cfRule>
  </conditionalFormatting>
  <dataValidations count="13">
    <dataValidation type="list" allowBlank="1" showInputMessage="1" showErrorMessage="1" sqref="D19:E19 H19:U19">
      <formula1>"Dreipunkt,Gezogen,Selbstfahrer, , "</formula1>
    </dataValidation>
    <dataValidation type="list" allowBlank="1" showInputMessage="1" showErrorMessage="1" sqref="F24:G24 I105 I108:I112 I114 I116:I117 I119">
      <formula1>"Ja,Nein"</formula1>
    </dataValidation>
    <dataValidation type="whole" allowBlank="1" showInputMessage="1" showErrorMessage="1" sqref="D20:E20 H20:U20">
      <formula1>1</formula1>
      <formula2>100</formula2>
    </dataValidation>
    <dataValidation type="whole" allowBlank="1" showInputMessage="1" showErrorMessage="1" sqref="D21:E21 H21:U21">
      <formula1>1</formula1>
      <formula2>10000</formula2>
    </dataValidation>
    <dataValidation type="decimal" allowBlank="1" showInputMessage="1" showErrorMessage="1" sqref="D22:E22 H22:U22">
      <formula1>0.01</formula1>
      <formula2>5000</formula2>
    </dataValidation>
    <dataValidation type="whole" allowBlank="1" showInputMessage="1" showErrorMessage="1" sqref="F26:U26">
      <formula1>1</formula1>
      <formula2>500</formula2>
    </dataValidation>
    <dataValidation type="whole" allowBlank="1" showInputMessage="1" showErrorMessage="1" sqref="E49:E57">
      <formula1>0</formula1>
      <formula2>1000</formula2>
    </dataValidation>
    <dataValidation type="whole" allowBlank="1" showInputMessage="1" showErrorMessage="1" sqref="G49:P57">
      <formula1>0</formula1>
      <formula2>100</formula2>
    </dataValidation>
    <dataValidation type="decimal" allowBlank="1" showInputMessage="1" showErrorMessage="1" sqref="R49:R57">
      <formula1>0.1</formula1>
      <formula2>5</formula2>
    </dataValidation>
    <dataValidation type="textLength" operator="greaterThan" allowBlank="1" showInputMessage="1" showErrorMessage="1" sqref="F177:I178 C10:E10">
      <formula1>1</formula1>
    </dataValidation>
    <dataValidation type="whole" allowBlank="1" showInputMessage="1" showErrorMessage="1" sqref="C9:E9">
      <formula1>1000</formula1>
      <formula2>9999</formula2>
    </dataValidation>
    <dataValidation type="decimal" allowBlank="1" showInputMessage="1" showErrorMessage="1" sqref="C49:C57">
      <formula1>0</formula1>
      <formula2>5000</formula2>
    </dataValidation>
    <dataValidation type="list" allowBlank="1" showInputMessage="1" showErrorMessage="1" sqref="H18:U18 D18:E18">
      <formula1>"Feldspritze,Gebläsespritze,andere,,"</formula1>
    </dataValidation>
  </dataValidations>
  <pageMargins left="0.51181102362204722" right="0.51181102362204722" top="0.11811023622047245" bottom="0" header="0.31496062992125984" footer="0.31496062992125984"/>
  <pageSetup paperSize="9" scale="89" orientation="landscape" horizontalDpi="4294967294" r:id="rId1"/>
  <headerFooter differentOddEven="1">
    <oddHeader xml:space="preserve">&amp;C
</oddHeader>
    <oddFooter>&amp;C&amp;K000000Landwirtschaft und Wald, Spezialkulturen und Pflanzenschutz, Sennweidstrasse 35, 6276 Hohenrain, www.lawa.lu.ch</oddFooter>
  </headerFooter>
  <rowBreaks count="3" manualBreakCount="3">
    <brk id="38" max="21" man="1"/>
    <brk id="99" max="21" man="1"/>
    <brk id="138" max="21" man="1"/>
  </rowBreaks>
  <extLst>
    <ext xmlns:mx="http://schemas.microsoft.com/office/mac/excel/2008/main" uri="{64002731-A6B0-56B0-2670-7721B7C09600}">
      <mx:PLV Mode="1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Berechnungen</vt:lpstr>
      <vt:lpstr>Berechnungen!Druckbereich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Waschplatz Gesuch 2016</dc:title>
  <dc:creator>Steiner Thomas, VOL-LANAT-ASP-BPS</dc:creator>
  <cp:lastModifiedBy>Kurmann Mario</cp:lastModifiedBy>
  <cp:lastPrinted>2019-09-09T10:18:54Z</cp:lastPrinted>
  <dcterms:created xsi:type="dcterms:W3CDTF">2016-09-02T09:15:59Z</dcterms:created>
  <dcterms:modified xsi:type="dcterms:W3CDTF">2021-10-20T14:59:00Z</dcterms:modified>
  <cp:contentStatus/>
</cp:coreProperties>
</file>