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\shares\kthomes\MZahner2\Eigene Dokumente\CMIAXIOMA\c2454e76e13541b4af0b84c2fb3c9a0e\"/>
    </mc:Choice>
  </mc:AlternateContent>
  <bookViews>
    <workbookView xWindow="240" yWindow="110" windowWidth="18780" windowHeight="11890"/>
  </bookViews>
  <sheets>
    <sheet name="Ent Ber. pauschal leer" sheetId="5" r:id="rId1"/>
    <sheet name="Ent Ber. pauschal Beispiel" sheetId="7" r:id="rId2"/>
    <sheet name="Ent Ber. n Aufwand leer" sheetId="11" r:id="rId3"/>
    <sheet name="Ent Ber. n Aufwand Beispiel" sheetId="10" r:id="rId4"/>
  </sheets>
  <calcPr calcId="162913"/>
</workbook>
</file>

<file path=xl/calcChain.xml><?xml version="1.0" encoding="utf-8"?>
<calcChain xmlns="http://schemas.openxmlformats.org/spreadsheetml/2006/main">
  <c r="D42" i="11" l="1"/>
  <c r="G23" i="11"/>
  <c r="L19" i="11"/>
  <c r="L31" i="11" s="1"/>
  <c r="D16" i="11"/>
  <c r="D28" i="11" s="1"/>
  <c r="L15" i="11"/>
  <c r="L28" i="11" s="1"/>
  <c r="C12" i="11"/>
  <c r="D12" i="11" s="1"/>
  <c r="D25" i="11" s="1"/>
  <c r="D26" i="11" s="1"/>
  <c r="L11" i="11"/>
  <c r="L25" i="11" s="1"/>
  <c r="D8" i="11"/>
  <c r="D22" i="11" s="1"/>
  <c r="D23" i="11" s="1"/>
  <c r="L7" i="11"/>
  <c r="L22" i="11" s="1"/>
  <c r="D44" i="10"/>
  <c r="D42" i="10"/>
  <c r="D40" i="10"/>
  <c r="D48" i="7"/>
  <c r="D38" i="10"/>
  <c r="D36" i="10"/>
  <c r="D34" i="10"/>
  <c r="D31" i="10"/>
  <c r="D33" i="10"/>
  <c r="D22" i="10"/>
  <c r="D26" i="10"/>
  <c r="D25" i="10"/>
  <c r="G23" i="10"/>
  <c r="L22" i="10"/>
  <c r="L19" i="10"/>
  <c r="L31" i="10" s="1"/>
  <c r="D16" i="10"/>
  <c r="D28" i="10" s="1"/>
  <c r="L15" i="10"/>
  <c r="L28" i="10" s="1"/>
  <c r="C12" i="10"/>
  <c r="D12" i="10" s="1"/>
  <c r="L11" i="10"/>
  <c r="L25" i="10" s="1"/>
  <c r="D8" i="10"/>
  <c r="D23" i="10" s="1"/>
  <c r="L7" i="10"/>
  <c r="D29" i="11" l="1"/>
  <c r="D33" i="11"/>
  <c r="D34" i="11" s="1"/>
  <c r="D31" i="11"/>
  <c r="L35" i="11"/>
  <c r="L37" i="11" s="1"/>
  <c r="L46" i="11" s="1"/>
  <c r="L35" i="10"/>
  <c r="L37" i="10" s="1"/>
  <c r="L46" i="10" s="1"/>
  <c r="M47" i="10" s="1"/>
  <c r="D29" i="10"/>
  <c r="D36" i="11" l="1"/>
  <c r="D38" i="11" s="1"/>
  <c r="D40" i="11" s="1"/>
  <c r="D44" i="11" s="1"/>
  <c r="N47" i="11"/>
  <c r="M47" i="11"/>
  <c r="N47" i="10"/>
  <c r="D48" i="5"/>
  <c r="E45" i="11" l="1"/>
  <c r="F45" i="11"/>
  <c r="E45" i="10" l="1"/>
  <c r="F45" i="10"/>
  <c r="L20" i="7" l="1"/>
  <c r="L32" i="7" s="1"/>
  <c r="L16" i="7"/>
  <c r="L29" i="7" s="1"/>
  <c r="L12" i="7"/>
  <c r="L26" i="7" s="1"/>
  <c r="L20" i="5"/>
  <c r="L32" i="5" s="1"/>
  <c r="L16" i="5"/>
  <c r="L29" i="5" s="1"/>
  <c r="L12" i="5"/>
  <c r="L26" i="5" s="1"/>
  <c r="D21" i="5"/>
  <c r="D52" i="7"/>
  <c r="D47" i="7"/>
  <c r="L44" i="7" l="1"/>
  <c r="L44" i="5"/>
  <c r="D32" i="7"/>
  <c r="D38" i="7" s="1"/>
  <c r="D39" i="7" s="1"/>
  <c r="D21" i="7"/>
  <c r="D46" i="7"/>
  <c r="C17" i="7"/>
  <c r="D17" i="7"/>
  <c r="D13" i="7"/>
  <c r="D26" i="7"/>
  <c r="D27" i="7"/>
  <c r="D8" i="7"/>
  <c r="D7" i="7"/>
  <c r="D8" i="5"/>
  <c r="D32" i="5"/>
  <c r="C17" i="5"/>
  <c r="D17" i="5" s="1"/>
  <c r="D13" i="5"/>
  <c r="D7" i="5"/>
  <c r="D29" i="7"/>
  <c r="D30" i="7" s="1"/>
  <c r="D44" i="7"/>
  <c r="D45" i="7"/>
  <c r="L47" i="7" l="1"/>
  <c r="L48" i="7" s="1"/>
  <c r="L47" i="5"/>
  <c r="L48" i="5" s="1"/>
  <c r="D29" i="5"/>
  <c r="D30" i="5" s="1"/>
  <c r="D44" i="5"/>
  <c r="D45" i="5"/>
  <c r="D49" i="7"/>
  <c r="E48" i="7"/>
  <c r="F48" i="7"/>
  <c r="D35" i="7"/>
  <c r="D36" i="7" s="1"/>
  <c r="D33" i="5"/>
  <c r="D40" i="7"/>
  <c r="D41" i="7"/>
  <c r="D26" i="5"/>
  <c r="D27" i="5" s="1"/>
  <c r="D33" i="7"/>
  <c r="D46" i="5"/>
  <c r="M48" i="7" l="1"/>
  <c r="N48" i="7"/>
  <c r="N48" i="5"/>
  <c r="M48" i="5"/>
  <c r="F48" i="5"/>
  <c r="D47" i="5"/>
  <c r="D35" i="5"/>
  <c r="D36" i="5" s="1"/>
  <c r="D54" i="7"/>
  <c r="D53" i="7"/>
  <c r="F49" i="7"/>
  <c r="E49" i="7"/>
  <c r="D38" i="5"/>
  <c r="D39" i="5" s="1"/>
  <c r="D49" i="5" l="1"/>
  <c r="F49" i="5" s="1"/>
  <c r="E48" i="5"/>
  <c r="D41" i="5"/>
  <c r="D52" i="5" s="1"/>
  <c r="D40" i="5"/>
  <c r="E49" i="5" l="1"/>
  <c r="D53" i="5"/>
  <c r="D54" i="5"/>
</calcChain>
</file>

<file path=xl/sharedStrings.xml><?xml version="1.0" encoding="utf-8"?>
<sst xmlns="http://schemas.openxmlformats.org/spreadsheetml/2006/main" count="405" uniqueCount="87">
  <si>
    <t>Waldfläche</t>
  </si>
  <si>
    <t>Eingangsgrössen</t>
  </si>
  <si>
    <t>ha</t>
  </si>
  <si>
    <t>Arbeitsverfahren Seilbahn</t>
  </si>
  <si>
    <t>Fr. /m3</t>
  </si>
  <si>
    <t>Arbeitsverfahren Helikopter</t>
  </si>
  <si>
    <t>Holzentnahme pro ha</t>
  </si>
  <si>
    <t>m3/ha</t>
  </si>
  <si>
    <t>Anteil SW-Eingriffe</t>
  </si>
  <si>
    <t>Fr./m3</t>
  </si>
  <si>
    <t>Durchschnitts Holzerlös</t>
  </si>
  <si>
    <t>Fr./ha</t>
  </si>
  <si>
    <t>Aufwand Holzerei Seilbahn</t>
  </si>
  <si>
    <t>m3/Total</t>
  </si>
  <si>
    <t>Fr./Total</t>
  </si>
  <si>
    <t>Aufwand Holzerei Heli</t>
  </si>
  <si>
    <t>Sockelbeitrag WE</t>
  </si>
  <si>
    <t>BB/KT 80%</t>
  </si>
  <si>
    <t xml:space="preserve">Aufwandberechnung </t>
  </si>
  <si>
    <t>Seilbahnbeitrag</t>
  </si>
  <si>
    <t>übrige Zuschläge, geschätzt</t>
  </si>
  <si>
    <t>Arbeitsverfahren Bodenzug</t>
  </si>
  <si>
    <t>Aufwand Holzerei Bodenzug</t>
  </si>
  <si>
    <t>2. Ertrag Holzverkauf</t>
  </si>
  <si>
    <t>3. Differenzbetrag</t>
  </si>
  <si>
    <t>Schätzung</t>
  </si>
  <si>
    <t>Total Beitrag Entschädigungsmodell Seilbahn pauschal</t>
  </si>
  <si>
    <t>Fr/ha</t>
  </si>
  <si>
    <t>Entschädigung SW Pauschal Seilbahn</t>
  </si>
  <si>
    <t>Entschädigung Bodenzug</t>
  </si>
  <si>
    <t>Entschädigung Heli</t>
  </si>
  <si>
    <t>Total Heli pauschal</t>
  </si>
  <si>
    <t>Total Beitrag Bodenzug pauschal</t>
  </si>
  <si>
    <t>nach Aufwand</t>
  </si>
  <si>
    <t>800 Fr./ha</t>
  </si>
  <si>
    <t>Differenz Aufwand/Ertrag</t>
  </si>
  <si>
    <t>3. Öffentliche Beiträge</t>
  </si>
  <si>
    <t>Anteil BB/KT 80%</t>
  </si>
  <si>
    <t>Nach Pauschale</t>
  </si>
  <si>
    <t>Waldfläche ha</t>
  </si>
  <si>
    <t>1. Eingangsgrössen</t>
  </si>
  <si>
    <t xml:space="preserve">2. Aufwandberechnung </t>
  </si>
  <si>
    <t xml:space="preserve">2.1 Aufwand Holzerei </t>
  </si>
  <si>
    <t>2.2 Ertrag Holzverkauf</t>
  </si>
  <si>
    <t>Total Entschädigung pauschal + Aufteilung</t>
  </si>
  <si>
    <t>Bereinigter Ertrag zur Verteilung an WE</t>
  </si>
  <si>
    <t xml:space="preserve">4. Endbetrag mit verrechneten Beiträgen </t>
  </si>
  <si>
    <t>Anteil NN 20%</t>
  </si>
  <si>
    <t>Schätzung, gemäss Anzeichnung</t>
  </si>
  <si>
    <t>Datum</t>
  </si>
  <si>
    <t>Beispiel</t>
  </si>
  <si>
    <t>gelbe Felder ausfüllen</t>
  </si>
  <si>
    <t>Kostenschätzung MEN 10 Rüeduwald</t>
  </si>
  <si>
    <t>Kostenschätzung Gde Nr. Waldname</t>
  </si>
  <si>
    <t>Vergleich Aufwand / Ertrag</t>
  </si>
  <si>
    <t>FB SW</t>
  </si>
  <si>
    <t>Name Refö, Revier</t>
  </si>
  <si>
    <t>Name ReFö, Revier</t>
  </si>
  <si>
    <t>Bauleitung / Projektleiterbeitrag</t>
  </si>
  <si>
    <t>fixer Pauschalansatz</t>
  </si>
  <si>
    <t>Fr. / a</t>
  </si>
  <si>
    <t>Anteil SW-Eingriffe in %</t>
  </si>
  <si>
    <t>Anteil SW-Eingriff in %</t>
  </si>
  <si>
    <t>Arbeitsverfahren Dickungspflege</t>
  </si>
  <si>
    <t>Arbeitsverfahren Stangenholzpflege</t>
  </si>
  <si>
    <t>Entschädigung Fr./Total</t>
  </si>
  <si>
    <t xml:space="preserve">Aufwand Jungwuchspflege </t>
  </si>
  <si>
    <t xml:space="preserve">Aufwand Dickungspflege </t>
  </si>
  <si>
    <t xml:space="preserve">Aufwand Stangenholzpflege </t>
  </si>
  <si>
    <t>Keine Erträge, sondern Diffizitübernahme der Investitionskosten durch Bund und Kanton</t>
  </si>
  <si>
    <t>Aufwand Jungwuchspflege</t>
  </si>
  <si>
    <t>Arbeitsverfahren Jungwuchspflege</t>
  </si>
  <si>
    <t>Aufwand Dickungspflege</t>
  </si>
  <si>
    <t>Aufwand Stangenholzpflege</t>
  </si>
  <si>
    <t>Aufwand Pflege</t>
  </si>
  <si>
    <t xml:space="preserve">Bauleitung </t>
  </si>
  <si>
    <t>Anteil BB/KB 80%</t>
  </si>
  <si>
    <t xml:space="preserve"> FB SW 15.03.2021</t>
  </si>
  <si>
    <t>Arbeitsverfahren Pflanzung</t>
  </si>
  <si>
    <t xml:space="preserve">ha </t>
  </si>
  <si>
    <t>Aufwand Pflanzung</t>
  </si>
  <si>
    <t xml:space="preserve">1. Aufwand Holzerei </t>
  </si>
  <si>
    <t xml:space="preserve">4. Bauleitung </t>
  </si>
  <si>
    <t xml:space="preserve">Fr. </t>
  </si>
  <si>
    <t>5. Aufwand Total</t>
  </si>
  <si>
    <t>6. Sockelbeitrag</t>
  </si>
  <si>
    <t>7. Fehlbetrag inkl. Sockel + Aufteilung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</si>
</sst>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_ * #,##0_ ;_ * \-#,##0_ ;_ * &quot;-&quot;??_ ;_ @_ "/>
    <numFmt numFmtId="165" formatCode="dd/mm/yyyy;@"/>
    <numFmt numFmtId="166" formatCode="#,##0.00;[Red]#,##0.00"/>
    <numFmt numFmtId="167" formatCode="#,##0.00_ ;[Red]\-#,##0.00\ "/>
    <numFmt numFmtId="168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center"/>
    </xf>
    <xf numFmtId="43" fontId="5" fillId="0" borderId="0" xfId="1" applyFont="1" applyAlignment="1">
      <alignment vertical="center"/>
    </xf>
    <xf numFmtId="164" fontId="5" fillId="0" borderId="0" xfId="1" applyNumberFormat="1" applyFont="1" applyAlignment="1">
      <alignment vertical="center"/>
    </xf>
    <xf numFmtId="164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9" fontId="0" fillId="2" borderId="0" xfId="0" applyNumberFormat="1" applyFill="1" applyAlignment="1">
      <alignment horizontal="center" vertical="center"/>
    </xf>
    <xf numFmtId="43" fontId="5" fillId="2" borderId="0" xfId="1" applyFont="1" applyFill="1" applyAlignment="1">
      <alignment vertical="center"/>
    </xf>
    <xf numFmtId="9" fontId="0" fillId="0" borderId="0" xfId="0" applyNumberFormat="1" applyAlignment="1">
      <alignment horizontal="center" vertical="center"/>
    </xf>
    <xf numFmtId="43" fontId="5" fillId="0" borderId="0" xfId="1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5" fillId="0" borderId="1" xfId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5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7" fillId="0" borderId="0" xfId="0" applyFont="1"/>
    <xf numFmtId="43" fontId="5" fillId="0" borderId="2" xfId="1" applyFont="1" applyBorder="1" applyAlignment="1">
      <alignment vertical="center"/>
    </xf>
    <xf numFmtId="0" fontId="3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64" fontId="5" fillId="0" borderId="0" xfId="1" applyNumberFormat="1" applyFont="1" applyAlignment="1">
      <alignment horizontal="right" vertical="center"/>
    </xf>
    <xf numFmtId="43" fontId="5" fillId="0" borderId="0" xfId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right" vertical="center"/>
    </xf>
    <xf numFmtId="43" fontId="6" fillId="0" borderId="0" xfId="0" applyNumberFormat="1" applyFont="1" applyAlignment="1">
      <alignment horizontal="right" vertical="center"/>
    </xf>
    <xf numFmtId="43" fontId="0" fillId="0" borderId="0" xfId="0" applyNumberFormat="1" applyAlignment="1">
      <alignment horizontal="right" vertical="center"/>
    </xf>
    <xf numFmtId="43" fontId="6" fillId="0" borderId="0" xfId="1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43" fontId="6" fillId="0" borderId="3" xfId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7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9" fontId="0" fillId="0" borderId="0" xfId="0" applyNumberFormat="1" applyBorder="1" applyAlignment="1" applyProtection="1">
      <alignment horizontal="center" vertical="center"/>
    </xf>
    <xf numFmtId="0" fontId="9" fillId="0" borderId="0" xfId="0" applyFont="1"/>
    <xf numFmtId="14" fontId="0" fillId="0" borderId="0" xfId="0" applyNumberFormat="1"/>
    <xf numFmtId="3" fontId="0" fillId="2" borderId="0" xfId="0" applyNumberForma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0" fontId="9" fillId="3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9" fontId="0" fillId="0" borderId="4" xfId="0" applyNumberFormat="1" applyFill="1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4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43" fontId="5" fillId="0" borderId="5" xfId="1" applyFont="1" applyBorder="1" applyAlignment="1">
      <alignment vertical="center"/>
    </xf>
    <xf numFmtId="9" fontId="0" fillId="0" borderId="5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167" fontId="5" fillId="0" borderId="0" xfId="1" applyNumberFormat="1" applyFont="1" applyAlignment="1">
      <alignment vertical="center"/>
    </xf>
    <xf numFmtId="9" fontId="0" fillId="0" borderId="2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9" fontId="0" fillId="0" borderId="6" xfId="0" applyNumberFormat="1" applyBorder="1" applyAlignment="1">
      <alignment horizontal="center" vertical="center"/>
    </xf>
    <xf numFmtId="4" fontId="0" fillId="0" borderId="3" xfId="0" applyNumberForma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0" fontId="11" fillId="0" borderId="5" xfId="0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11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166" fontId="12" fillId="0" borderId="0" xfId="0" applyNumberFormat="1" applyFont="1"/>
    <xf numFmtId="168" fontId="0" fillId="0" borderId="0" xfId="0" applyNumberFormat="1" applyAlignment="1">
      <alignment vertical="center"/>
    </xf>
    <xf numFmtId="43" fontId="5" fillId="2" borderId="0" xfId="1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9" fontId="0" fillId="0" borderId="1" xfId="0" applyNumberForma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11" fillId="0" borderId="0" xfId="0" applyFont="1" applyBorder="1" applyAlignment="1">
      <alignment vertical="center"/>
    </xf>
    <xf numFmtId="9" fontId="0" fillId="0" borderId="0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N58"/>
  <sheetViews>
    <sheetView tabSelected="1" zoomScaleNormal="100" workbookViewId="0">
      <selection activeCell="B1" sqref="B1"/>
    </sheetView>
  </sheetViews>
  <sheetFormatPr baseColWidth="10" defaultRowHeight="14.5" x14ac:dyDescent="0.35"/>
  <cols>
    <col min="1" max="1" width="5.453125" customWidth="1"/>
    <col min="2" max="2" width="49.54296875" customWidth="1"/>
    <col min="3" max="3" width="13.453125" customWidth="1"/>
    <col min="4" max="4" width="13.90625" customWidth="1"/>
    <col min="5" max="5" width="15.36328125" customWidth="1"/>
    <col min="6" max="6" width="16.08984375" customWidth="1"/>
    <col min="10" max="10" width="36.453125" bestFit="1" customWidth="1"/>
    <col min="11" max="11" width="9" customWidth="1"/>
    <col min="13" max="14" width="17.6328125" bestFit="1" customWidth="1"/>
  </cols>
  <sheetData>
    <row r="1" spans="2:13" ht="18.5" x14ac:dyDescent="0.45">
      <c r="B1" s="8" t="s">
        <v>53</v>
      </c>
      <c r="D1" s="46" t="s">
        <v>38</v>
      </c>
      <c r="F1" s="55" t="s">
        <v>51</v>
      </c>
    </row>
    <row r="2" spans="2:13" ht="9" customHeight="1" x14ac:dyDescent="0.35">
      <c r="B2" s="47"/>
    </row>
    <row r="3" spans="2:13" s="1" customFormat="1" ht="30" customHeight="1" x14ac:dyDescent="0.35">
      <c r="B3" s="7" t="s">
        <v>40</v>
      </c>
      <c r="D3" s="1" t="s">
        <v>39</v>
      </c>
      <c r="E3" s="48"/>
    </row>
    <row r="4" spans="2:13" s="1" customFormat="1" ht="18" customHeight="1" x14ac:dyDescent="0.35">
      <c r="B4" s="1" t="s">
        <v>16</v>
      </c>
      <c r="C4" s="9" t="s">
        <v>11</v>
      </c>
      <c r="D4" s="2">
        <v>800</v>
      </c>
    </row>
    <row r="5" spans="2:13" s="1" customFormat="1" ht="18" customHeight="1" x14ac:dyDescent="0.35">
      <c r="B5" s="1" t="s">
        <v>19</v>
      </c>
      <c r="C5" s="9" t="s">
        <v>11</v>
      </c>
      <c r="D5" s="2">
        <v>3000</v>
      </c>
    </row>
    <row r="6" spans="2:13" s="1" customFormat="1" ht="18" customHeight="1" x14ac:dyDescent="0.35">
      <c r="B6" s="1" t="s">
        <v>20</v>
      </c>
      <c r="C6" s="9" t="s">
        <v>11</v>
      </c>
      <c r="D6" s="12"/>
      <c r="E6" s="1" t="s">
        <v>48</v>
      </c>
    </row>
    <row r="7" spans="2:13" s="1" customFormat="1" ht="18" customHeight="1" x14ac:dyDescent="0.35">
      <c r="B7" s="1" t="s">
        <v>26</v>
      </c>
      <c r="C7" s="9" t="s">
        <v>11</v>
      </c>
      <c r="D7" s="2">
        <f>SUM(D4:D6)</f>
        <v>3800</v>
      </c>
      <c r="E7" s="1" t="s">
        <v>25</v>
      </c>
    </row>
    <row r="8" spans="2:13" s="1" customFormat="1" ht="18" customHeight="1" x14ac:dyDescent="0.35">
      <c r="B8" s="1" t="s">
        <v>32</v>
      </c>
      <c r="C8" s="9" t="s">
        <v>27</v>
      </c>
      <c r="D8" s="14">
        <f>D4+D6</f>
        <v>800</v>
      </c>
      <c r="E8" s="1" t="s">
        <v>25</v>
      </c>
    </row>
    <row r="9" spans="2:13" s="1" customFormat="1" ht="18" customHeight="1" x14ac:dyDescent="0.35">
      <c r="B9" s="1" t="s">
        <v>31</v>
      </c>
      <c r="C9" s="9" t="s">
        <v>11</v>
      </c>
      <c r="D9" s="2">
        <v>5000</v>
      </c>
      <c r="E9" s="1" t="s">
        <v>25</v>
      </c>
    </row>
    <row r="10" spans="2:13" s="1" customFormat="1" ht="18" customHeight="1" x14ac:dyDescent="0.35">
      <c r="B10" s="18"/>
      <c r="C10" s="19"/>
      <c r="D10" s="20"/>
      <c r="E10" s="18"/>
      <c r="F10" s="18"/>
    </row>
    <row r="11" spans="2:13" s="1" customFormat="1" x14ac:dyDescent="0.35">
      <c r="B11" s="1" t="s">
        <v>21</v>
      </c>
      <c r="C11" s="9" t="s">
        <v>4</v>
      </c>
      <c r="D11" s="12"/>
      <c r="J11" s="1" t="s">
        <v>71</v>
      </c>
      <c r="K11" s="1" t="s">
        <v>60</v>
      </c>
      <c r="L11" s="66">
        <v>15</v>
      </c>
      <c r="M11" s="1" t="s">
        <v>59</v>
      </c>
    </row>
    <row r="12" spans="2:13" s="1" customFormat="1" x14ac:dyDescent="0.35">
      <c r="B12" s="1" t="s">
        <v>6</v>
      </c>
      <c r="C12" s="9" t="s">
        <v>7</v>
      </c>
      <c r="D12" s="10"/>
      <c r="J12" s="1" t="s">
        <v>62</v>
      </c>
      <c r="K12" s="11"/>
      <c r="L12" s="66">
        <f>$E$3*K12</f>
        <v>0</v>
      </c>
      <c r="M12" s="1" t="s">
        <v>2</v>
      </c>
    </row>
    <row r="13" spans="2:13" s="1" customFormat="1" x14ac:dyDescent="0.35">
      <c r="B13" s="1" t="s">
        <v>61</v>
      </c>
      <c r="C13" s="11"/>
      <c r="D13" s="1">
        <f>C13*$E$3</f>
        <v>0</v>
      </c>
      <c r="E13" s="1" t="s">
        <v>2</v>
      </c>
      <c r="L13" s="66"/>
    </row>
    <row r="14" spans="2:13" s="1" customFormat="1" ht="18" customHeight="1" x14ac:dyDescent="0.35">
      <c r="C14" s="13"/>
      <c r="D14" s="2"/>
      <c r="L14" s="66"/>
    </row>
    <row r="15" spans="2:13" s="1" customFormat="1" x14ac:dyDescent="0.35">
      <c r="B15" s="1" t="s">
        <v>3</v>
      </c>
      <c r="C15" s="9" t="s">
        <v>4</v>
      </c>
      <c r="D15" s="12"/>
      <c r="J15" s="1" t="s">
        <v>63</v>
      </c>
      <c r="K15" s="1" t="s">
        <v>60</v>
      </c>
      <c r="L15" s="66">
        <v>20</v>
      </c>
      <c r="M15" s="1" t="s">
        <v>59</v>
      </c>
    </row>
    <row r="16" spans="2:13" s="1" customFormat="1" x14ac:dyDescent="0.35">
      <c r="B16" s="1" t="s">
        <v>6</v>
      </c>
      <c r="C16" s="9" t="s">
        <v>7</v>
      </c>
      <c r="D16" s="10"/>
      <c r="J16" s="1" t="s">
        <v>62</v>
      </c>
      <c r="K16" s="11"/>
      <c r="L16" s="66">
        <f>$E$3*K16</f>
        <v>0</v>
      </c>
      <c r="M16" s="1" t="s">
        <v>2</v>
      </c>
    </row>
    <row r="17" spans="2:14" s="1" customFormat="1" x14ac:dyDescent="0.35">
      <c r="B17" s="1" t="s">
        <v>61</v>
      </c>
      <c r="C17" s="45">
        <f>100%-C13-C21</f>
        <v>1</v>
      </c>
      <c r="D17" s="1">
        <f>$E$3*C17</f>
        <v>0</v>
      </c>
      <c r="E17" s="1" t="s">
        <v>2</v>
      </c>
      <c r="L17" s="66"/>
    </row>
    <row r="18" spans="2:14" s="1" customFormat="1" x14ac:dyDescent="0.35">
      <c r="L18" s="66"/>
    </row>
    <row r="19" spans="2:14" s="1" customFormat="1" x14ac:dyDescent="0.35">
      <c r="B19" s="1" t="s">
        <v>5</v>
      </c>
      <c r="C19" s="9" t="s">
        <v>4</v>
      </c>
      <c r="D19" s="12"/>
      <c r="J19" s="1" t="s">
        <v>64</v>
      </c>
      <c r="K19" s="1" t="s">
        <v>60</v>
      </c>
      <c r="L19" s="66">
        <v>20</v>
      </c>
      <c r="M19" s="1" t="s">
        <v>59</v>
      </c>
    </row>
    <row r="20" spans="2:14" s="1" customFormat="1" x14ac:dyDescent="0.35">
      <c r="B20" s="1" t="s">
        <v>6</v>
      </c>
      <c r="C20" s="9" t="s">
        <v>7</v>
      </c>
      <c r="D20" s="12"/>
      <c r="J20" s="1" t="s">
        <v>62</v>
      </c>
      <c r="K20" s="11"/>
      <c r="L20" s="66">
        <f>$E$3*K20</f>
        <v>0</v>
      </c>
      <c r="M20" s="1" t="s">
        <v>2</v>
      </c>
    </row>
    <row r="21" spans="2:14" s="1" customFormat="1" x14ac:dyDescent="0.35">
      <c r="B21" s="1" t="s">
        <v>61</v>
      </c>
      <c r="C21" s="11"/>
      <c r="D21" s="1">
        <f>$E$3*C21</f>
        <v>0</v>
      </c>
      <c r="E21" s="1" t="s">
        <v>2</v>
      </c>
      <c r="M21" s="66"/>
    </row>
    <row r="22" spans="2:14" s="1" customFormat="1" x14ac:dyDescent="0.35">
      <c r="M22" s="66"/>
    </row>
    <row r="23" spans="2:14" s="1" customFormat="1" x14ac:dyDescent="0.35">
      <c r="B23" s="1" t="s">
        <v>10</v>
      </c>
      <c r="C23" s="9" t="s">
        <v>9</v>
      </c>
      <c r="D23" s="12"/>
      <c r="M23" s="66"/>
    </row>
    <row r="24" spans="2:14" s="1" customFormat="1" ht="15" thickBot="1" x14ac:dyDescent="0.4">
      <c r="B24" s="15"/>
      <c r="C24" s="16"/>
      <c r="D24" s="17"/>
      <c r="E24" s="15"/>
      <c r="F24" s="15"/>
      <c r="J24" s="15"/>
      <c r="K24" s="15"/>
      <c r="L24" s="15"/>
      <c r="M24" s="15"/>
      <c r="N24" s="15"/>
    </row>
    <row r="25" spans="2:14" s="1" customFormat="1" ht="18.5" x14ac:dyDescent="0.35">
      <c r="B25" s="7" t="s">
        <v>41</v>
      </c>
      <c r="C25" s="30"/>
      <c r="D25" s="30"/>
    </row>
    <row r="26" spans="2:14" s="1" customFormat="1" x14ac:dyDescent="0.35">
      <c r="B26" s="1" t="s">
        <v>22</v>
      </c>
      <c r="C26" s="30" t="s">
        <v>13</v>
      </c>
      <c r="D26" s="31">
        <f>D12*D13</f>
        <v>0</v>
      </c>
      <c r="J26" s="1" t="s">
        <v>66</v>
      </c>
      <c r="K26" s="1" t="s">
        <v>14</v>
      </c>
      <c r="L26" s="66">
        <f>L11*L12*100</f>
        <v>0</v>
      </c>
    </row>
    <row r="27" spans="2:14" s="1" customFormat="1" x14ac:dyDescent="0.35">
      <c r="C27" s="30" t="s">
        <v>14</v>
      </c>
      <c r="D27" s="32">
        <f>D26*D11</f>
        <v>0</v>
      </c>
    </row>
    <row r="28" spans="2:14" s="1" customFormat="1" ht="18.5" x14ac:dyDescent="0.35">
      <c r="B28" s="7"/>
      <c r="C28" s="30"/>
      <c r="D28" s="30"/>
    </row>
    <row r="29" spans="2:14" s="1" customFormat="1" x14ac:dyDescent="0.35">
      <c r="B29" s="1" t="s">
        <v>12</v>
      </c>
      <c r="C29" s="30" t="s">
        <v>13</v>
      </c>
      <c r="D29" s="31">
        <f>D16*D17</f>
        <v>0</v>
      </c>
      <c r="J29" s="1" t="s">
        <v>67</v>
      </c>
      <c r="K29" s="1" t="s">
        <v>14</v>
      </c>
      <c r="L29" s="66">
        <f>L15*L16*100</f>
        <v>0</v>
      </c>
    </row>
    <row r="30" spans="2:14" s="1" customFormat="1" x14ac:dyDescent="0.35">
      <c r="C30" s="30" t="s">
        <v>14</v>
      </c>
      <c r="D30" s="32">
        <f>D29*D15</f>
        <v>0</v>
      </c>
    </row>
    <row r="31" spans="2:14" s="1" customFormat="1" x14ac:dyDescent="0.35">
      <c r="C31" s="30"/>
      <c r="D31" s="30"/>
    </row>
    <row r="32" spans="2:14" s="1" customFormat="1" x14ac:dyDescent="0.35">
      <c r="B32" s="1" t="s">
        <v>15</v>
      </c>
      <c r="C32" s="30" t="s">
        <v>13</v>
      </c>
      <c r="D32" s="33">
        <f>D20*D21</f>
        <v>0</v>
      </c>
      <c r="J32" s="1" t="s">
        <v>68</v>
      </c>
      <c r="K32" s="1" t="s">
        <v>14</v>
      </c>
      <c r="L32" s="66">
        <f>L19*L20*100</f>
        <v>0</v>
      </c>
    </row>
    <row r="33" spans="2:14" s="1" customFormat="1" x14ac:dyDescent="0.35">
      <c r="C33" s="30" t="s">
        <v>14</v>
      </c>
      <c r="D33" s="32">
        <f>D32*D19</f>
        <v>0</v>
      </c>
    </row>
    <row r="34" spans="2:14" s="1" customFormat="1" x14ac:dyDescent="0.35">
      <c r="C34" s="30"/>
      <c r="D34" s="30"/>
    </row>
    <row r="35" spans="2:14" s="1" customFormat="1" x14ac:dyDescent="0.35">
      <c r="B35" s="28" t="s">
        <v>42</v>
      </c>
      <c r="C35" s="34" t="s">
        <v>14</v>
      </c>
      <c r="D35" s="35">
        <f>D30+D33+D27</f>
        <v>0</v>
      </c>
    </row>
    <row r="36" spans="2:14" s="1" customFormat="1" x14ac:dyDescent="0.35">
      <c r="B36" s="29"/>
      <c r="C36" s="30" t="s">
        <v>11</v>
      </c>
      <c r="D36" s="36" t="e">
        <f>D35/$E$3</f>
        <v>#DIV/0!</v>
      </c>
    </row>
    <row r="37" spans="2:14" s="1" customFormat="1" x14ac:dyDescent="0.35">
      <c r="B37" s="29"/>
      <c r="C37" s="30"/>
      <c r="D37" s="30"/>
    </row>
    <row r="38" spans="2:14" s="1" customFormat="1" x14ac:dyDescent="0.35">
      <c r="B38" s="28" t="s">
        <v>43</v>
      </c>
      <c r="C38" s="30" t="s">
        <v>13</v>
      </c>
      <c r="D38" s="33">
        <f>D32+D29+D26</f>
        <v>0</v>
      </c>
    </row>
    <row r="39" spans="2:14" s="1" customFormat="1" ht="18.5" x14ac:dyDescent="0.35">
      <c r="B39" s="7"/>
      <c r="C39" s="34" t="s">
        <v>14</v>
      </c>
      <c r="D39" s="37">
        <f>D38*$D$23</f>
        <v>0</v>
      </c>
    </row>
    <row r="40" spans="2:14" s="1" customFormat="1" ht="18.5" x14ac:dyDescent="0.35">
      <c r="B40" s="7"/>
      <c r="C40" s="30" t="s">
        <v>11</v>
      </c>
      <c r="D40" s="32" t="e">
        <f>D39/E3</f>
        <v>#DIV/0!</v>
      </c>
    </row>
    <row r="41" spans="2:14" s="1" customFormat="1" ht="15.5" x14ac:dyDescent="0.35">
      <c r="B41" s="25" t="s">
        <v>35</v>
      </c>
      <c r="C41" s="38" t="s">
        <v>14</v>
      </c>
      <c r="D41" s="39">
        <f>D39-D35</f>
        <v>0</v>
      </c>
    </row>
    <row r="42" spans="2:14" s="1" customFormat="1" ht="19" thickBot="1" x14ac:dyDescent="0.4">
      <c r="B42" s="49"/>
      <c r="C42" s="50"/>
      <c r="D42" s="51"/>
      <c r="E42" s="15"/>
      <c r="F42" s="15"/>
      <c r="J42" s="15"/>
      <c r="K42" s="15"/>
      <c r="L42" s="15"/>
      <c r="M42" s="15"/>
      <c r="N42" s="15"/>
    </row>
    <row r="43" spans="2:14" s="1" customFormat="1" ht="18.5" x14ac:dyDescent="0.35">
      <c r="B43" s="7" t="s">
        <v>36</v>
      </c>
      <c r="D43" s="2"/>
      <c r="E43" s="43" t="s">
        <v>47</v>
      </c>
      <c r="F43" s="43" t="s">
        <v>37</v>
      </c>
      <c r="M43" s="43" t="s">
        <v>47</v>
      </c>
      <c r="N43" s="43" t="s">
        <v>37</v>
      </c>
    </row>
    <row r="44" spans="2:14" s="1" customFormat="1" x14ac:dyDescent="0.35">
      <c r="B44" s="1" t="s">
        <v>28</v>
      </c>
      <c r="C44" s="1" t="s">
        <v>14</v>
      </c>
      <c r="D44" s="2">
        <f>$D$17*$D$7</f>
        <v>0</v>
      </c>
      <c r="J44" s="1" t="s">
        <v>65</v>
      </c>
      <c r="L44" s="66">
        <f>SUM(L26,L29,L32)</f>
        <v>0</v>
      </c>
    </row>
    <row r="45" spans="2:14" s="1" customFormat="1" x14ac:dyDescent="0.35">
      <c r="B45" s="1" t="s">
        <v>29</v>
      </c>
      <c r="C45" s="1" t="s">
        <v>14</v>
      </c>
      <c r="D45" s="2">
        <f>D13*D8</f>
        <v>0</v>
      </c>
      <c r="E45" s="5"/>
      <c r="F45" s="5"/>
    </row>
    <row r="46" spans="2:14" s="1" customFormat="1" x14ac:dyDescent="0.35">
      <c r="B46" s="1" t="s">
        <v>30</v>
      </c>
      <c r="C46" s="40" t="s">
        <v>14</v>
      </c>
      <c r="D46" s="24">
        <f>$D$21*$D$9</f>
        <v>0</v>
      </c>
    </row>
    <row r="47" spans="2:14" s="1" customFormat="1" x14ac:dyDescent="0.35">
      <c r="B47" s="1" t="s">
        <v>58</v>
      </c>
      <c r="C47" s="65">
        <v>0.08</v>
      </c>
      <c r="D47" s="24">
        <f>SUM(D44:D46)*C47</f>
        <v>0</v>
      </c>
      <c r="J47" s="1" t="s">
        <v>58</v>
      </c>
      <c r="K47" s="67">
        <v>0.15</v>
      </c>
      <c r="L47" s="68">
        <f>L44*K47</f>
        <v>0</v>
      </c>
    </row>
    <row r="48" spans="2:14" s="1" customFormat="1" x14ac:dyDescent="0.35">
      <c r="B48" s="21" t="s">
        <v>44</v>
      </c>
      <c r="C48" s="41" t="s">
        <v>14</v>
      </c>
      <c r="D48" s="42">
        <f>SUM(D44:D47)</f>
        <v>0</v>
      </c>
      <c r="E48" s="26">
        <f>D48*20%</f>
        <v>0</v>
      </c>
      <c r="F48" s="26">
        <f>D48*80%</f>
        <v>0</v>
      </c>
      <c r="J48" s="21" t="s">
        <v>44</v>
      </c>
      <c r="K48" s="41" t="s">
        <v>14</v>
      </c>
      <c r="L48" s="69">
        <f>L44+L47</f>
        <v>0</v>
      </c>
      <c r="M48" s="70">
        <f>L48*0.2</f>
        <v>0</v>
      </c>
      <c r="N48" s="70">
        <f>L48*0.8</f>
        <v>0</v>
      </c>
    </row>
    <row r="49" spans="2:14" s="1" customFormat="1" x14ac:dyDescent="0.35">
      <c r="C49" s="1" t="s">
        <v>11</v>
      </c>
      <c r="D49" s="2" t="e">
        <f>D48/E3</f>
        <v>#DIV/0!</v>
      </c>
      <c r="E49" s="27" t="e">
        <f>D49*20%</f>
        <v>#DIV/0!</v>
      </c>
      <c r="F49" s="27" t="e">
        <f>D49*80%</f>
        <v>#DIV/0!</v>
      </c>
    </row>
    <row r="50" spans="2:14" s="1" customFormat="1" ht="15" thickBot="1" x14ac:dyDescent="0.4">
      <c r="B50" s="15"/>
      <c r="C50" s="15"/>
      <c r="D50" s="17"/>
      <c r="E50" s="15"/>
      <c r="F50" s="15"/>
      <c r="J50" s="15"/>
      <c r="K50" s="15"/>
      <c r="L50" s="15"/>
      <c r="M50" s="15"/>
      <c r="N50" s="15"/>
    </row>
    <row r="51" spans="2:14" s="1" customFormat="1" ht="18.5" x14ac:dyDescent="0.35">
      <c r="B51" s="7" t="s">
        <v>46</v>
      </c>
    </row>
    <row r="52" spans="2:14" s="1" customFormat="1" x14ac:dyDescent="0.35">
      <c r="B52" s="21" t="s">
        <v>45</v>
      </c>
      <c r="C52" s="21" t="s">
        <v>14</v>
      </c>
      <c r="D52" s="22">
        <f>D44+D45+D46+D41</f>
        <v>0</v>
      </c>
      <c r="E52" s="5"/>
      <c r="F52" s="5"/>
      <c r="J52" s="1" t="s">
        <v>69</v>
      </c>
    </row>
    <row r="53" spans="2:14" s="1" customFormat="1" x14ac:dyDescent="0.35">
      <c r="C53" s="1" t="s">
        <v>11</v>
      </c>
      <c r="D53" s="5" t="e">
        <f>D52/E3</f>
        <v>#DIV/0!</v>
      </c>
      <c r="E53" s="5"/>
      <c r="F53" s="5"/>
    </row>
    <row r="54" spans="2:14" s="1" customFormat="1" x14ac:dyDescent="0.35">
      <c r="C54" s="1" t="s">
        <v>9</v>
      </c>
      <c r="D54" s="5" t="e">
        <f>D52/D38</f>
        <v>#DIV/0!</v>
      </c>
      <c r="E54" s="5"/>
      <c r="F54" s="5"/>
    </row>
    <row r="55" spans="2:14" s="1" customFormat="1" x14ac:dyDescent="0.35">
      <c r="C55" s="6"/>
    </row>
    <row r="56" spans="2:14" s="1" customFormat="1" x14ac:dyDescent="0.35">
      <c r="B56" s="1" t="s">
        <v>56</v>
      </c>
      <c r="C56" s="52" t="s">
        <v>49</v>
      </c>
    </row>
    <row r="57" spans="2:14" s="1" customFormat="1" x14ac:dyDescent="0.35">
      <c r="F57" s="44"/>
    </row>
    <row r="58" spans="2:14" s="1" customFormat="1" x14ac:dyDescent="0.35"/>
  </sheetData>
  <pageMargins left="0.25" right="0.25" top="0.57999999999999996" bottom="0.56000000000000005" header="0.3" footer="0.3"/>
  <pageSetup paperSize="9" scale="86" orientation="portrait" r:id="rId1"/>
  <headerFoot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N58"/>
  <sheetViews>
    <sheetView zoomScaleNormal="100" workbookViewId="0">
      <selection activeCell="F72" sqref="F72"/>
    </sheetView>
  </sheetViews>
  <sheetFormatPr baseColWidth="10" defaultRowHeight="14.5" x14ac:dyDescent="0.35"/>
  <cols>
    <col min="1" max="1" width="5.453125" customWidth="1"/>
    <col min="2" max="2" width="49.54296875" customWidth="1"/>
    <col min="3" max="3" width="13.453125" customWidth="1"/>
    <col min="4" max="4" width="13.90625" customWidth="1"/>
    <col min="5" max="5" width="15.36328125" customWidth="1"/>
    <col min="6" max="6" width="16.08984375" customWidth="1"/>
    <col min="10" max="10" width="38.90625" customWidth="1"/>
    <col min="13" max="13" width="17.6328125" bestFit="1" customWidth="1"/>
    <col min="14" max="14" width="16" bestFit="1" customWidth="1"/>
  </cols>
  <sheetData>
    <row r="1" spans="2:13" ht="18.5" x14ac:dyDescent="0.45">
      <c r="B1" s="8" t="s">
        <v>52</v>
      </c>
      <c r="D1" s="46" t="s">
        <v>38</v>
      </c>
      <c r="F1" s="54" t="s">
        <v>50</v>
      </c>
    </row>
    <row r="2" spans="2:13" ht="9" customHeight="1" x14ac:dyDescent="0.35">
      <c r="B2" s="47"/>
    </row>
    <row r="3" spans="2:13" s="1" customFormat="1" ht="30" customHeight="1" x14ac:dyDescent="0.35">
      <c r="B3" s="7" t="s">
        <v>40</v>
      </c>
      <c r="D3" s="1" t="s">
        <v>39</v>
      </c>
      <c r="E3" s="48">
        <v>29</v>
      </c>
    </row>
    <row r="4" spans="2:13" s="1" customFormat="1" ht="18" customHeight="1" x14ac:dyDescent="0.35">
      <c r="B4" s="1" t="s">
        <v>16</v>
      </c>
      <c r="C4" s="9" t="s">
        <v>11</v>
      </c>
      <c r="D4" s="2">
        <v>800</v>
      </c>
    </row>
    <row r="5" spans="2:13" s="1" customFormat="1" ht="18" customHeight="1" x14ac:dyDescent="0.35">
      <c r="B5" s="1" t="s">
        <v>19</v>
      </c>
      <c r="C5" s="9" t="s">
        <v>11</v>
      </c>
      <c r="D5" s="2">
        <v>3000</v>
      </c>
    </row>
    <row r="6" spans="2:13" s="1" customFormat="1" ht="18" customHeight="1" x14ac:dyDescent="0.35">
      <c r="B6" s="1" t="s">
        <v>20</v>
      </c>
      <c r="C6" s="9" t="s">
        <v>11</v>
      </c>
      <c r="D6" s="12">
        <v>500</v>
      </c>
      <c r="E6" s="1" t="s">
        <v>48</v>
      </c>
    </row>
    <row r="7" spans="2:13" s="1" customFormat="1" ht="18" customHeight="1" x14ac:dyDescent="0.35">
      <c r="B7" s="1" t="s">
        <v>26</v>
      </c>
      <c r="C7" s="9" t="s">
        <v>11</v>
      </c>
      <c r="D7" s="2">
        <f>SUM(D4:D6)</f>
        <v>4300</v>
      </c>
      <c r="E7" s="1" t="s">
        <v>25</v>
      </c>
    </row>
    <row r="8" spans="2:13" s="1" customFormat="1" ht="18" customHeight="1" x14ac:dyDescent="0.35">
      <c r="B8" s="1" t="s">
        <v>32</v>
      </c>
      <c r="C8" s="9" t="s">
        <v>27</v>
      </c>
      <c r="D8" s="14">
        <f>D4+D6</f>
        <v>1300</v>
      </c>
      <c r="E8" s="1" t="s">
        <v>25</v>
      </c>
    </row>
    <row r="9" spans="2:13" s="1" customFormat="1" ht="18" customHeight="1" x14ac:dyDescent="0.35">
      <c r="B9" s="1" t="s">
        <v>31</v>
      </c>
      <c r="C9" s="9" t="s">
        <v>11</v>
      </c>
      <c r="D9" s="2">
        <v>5000</v>
      </c>
      <c r="E9" s="1" t="s">
        <v>25</v>
      </c>
    </row>
    <row r="10" spans="2:13" s="1" customFormat="1" ht="18" customHeight="1" x14ac:dyDescent="0.35">
      <c r="B10" s="18"/>
      <c r="C10" s="19"/>
      <c r="D10" s="20"/>
      <c r="E10" s="18"/>
      <c r="F10" s="18"/>
    </row>
    <row r="11" spans="2:13" s="1" customFormat="1" x14ac:dyDescent="0.35">
      <c r="B11" s="1" t="s">
        <v>21</v>
      </c>
      <c r="C11" s="9" t="s">
        <v>4</v>
      </c>
      <c r="D11" s="12">
        <v>50</v>
      </c>
      <c r="J11" s="1" t="s">
        <v>71</v>
      </c>
      <c r="K11" s="1" t="s">
        <v>60</v>
      </c>
      <c r="L11" s="66">
        <v>15</v>
      </c>
      <c r="M11" s="1" t="s">
        <v>59</v>
      </c>
    </row>
    <row r="12" spans="2:13" s="1" customFormat="1" x14ac:dyDescent="0.35">
      <c r="B12" s="1" t="s">
        <v>6</v>
      </c>
      <c r="C12" s="9" t="s">
        <v>7</v>
      </c>
      <c r="D12" s="10">
        <v>150</v>
      </c>
      <c r="J12" s="1" t="s">
        <v>62</v>
      </c>
      <c r="K12" s="11">
        <v>0.1</v>
      </c>
      <c r="L12" s="66">
        <f>$E$3*K12</f>
        <v>2.9000000000000004</v>
      </c>
      <c r="M12" s="1" t="s">
        <v>2</v>
      </c>
    </row>
    <row r="13" spans="2:13" s="1" customFormat="1" x14ac:dyDescent="0.35">
      <c r="B13" s="1" t="s">
        <v>61</v>
      </c>
      <c r="C13" s="11">
        <v>0.1</v>
      </c>
      <c r="D13" s="1">
        <f>C13*$E$3</f>
        <v>2.9000000000000004</v>
      </c>
      <c r="E13" s="1" t="s">
        <v>2</v>
      </c>
      <c r="L13" s="66"/>
    </row>
    <row r="14" spans="2:13" s="1" customFormat="1" ht="18" customHeight="1" x14ac:dyDescent="0.35">
      <c r="C14" s="13">
        <v>0.6</v>
      </c>
      <c r="D14" s="2"/>
      <c r="L14" s="66"/>
    </row>
    <row r="15" spans="2:13" s="1" customFormat="1" x14ac:dyDescent="0.35">
      <c r="B15" s="1" t="s">
        <v>3</v>
      </c>
      <c r="C15" s="9" t="s">
        <v>4</v>
      </c>
      <c r="D15" s="12">
        <v>75</v>
      </c>
      <c r="J15" s="1" t="s">
        <v>63</v>
      </c>
      <c r="K15" s="1" t="s">
        <v>60</v>
      </c>
      <c r="L15" s="66">
        <v>20</v>
      </c>
      <c r="M15" s="1" t="s">
        <v>59</v>
      </c>
    </row>
    <row r="16" spans="2:13" s="1" customFormat="1" x14ac:dyDescent="0.35">
      <c r="B16" s="1" t="s">
        <v>6</v>
      </c>
      <c r="C16" s="9" t="s">
        <v>7</v>
      </c>
      <c r="D16" s="10">
        <v>200</v>
      </c>
      <c r="J16" s="1" t="s">
        <v>62</v>
      </c>
      <c r="K16" s="11">
        <v>0.1</v>
      </c>
      <c r="L16" s="66">
        <f>$E$3*K16</f>
        <v>2.9000000000000004</v>
      </c>
      <c r="M16" s="1" t="s">
        <v>2</v>
      </c>
    </row>
    <row r="17" spans="2:14" s="1" customFormat="1" x14ac:dyDescent="0.35">
      <c r="B17" s="1" t="s">
        <v>61</v>
      </c>
      <c r="C17" s="45">
        <f>100%-C13-C21</f>
        <v>0.9</v>
      </c>
      <c r="D17" s="1">
        <f>$E$3*C17</f>
        <v>26.1</v>
      </c>
      <c r="E17" s="1" t="s">
        <v>2</v>
      </c>
      <c r="L17" s="66"/>
    </row>
    <row r="18" spans="2:14" s="1" customFormat="1" x14ac:dyDescent="0.35">
      <c r="L18" s="66"/>
    </row>
    <row r="19" spans="2:14" s="1" customFormat="1" x14ac:dyDescent="0.35">
      <c r="B19" s="1" t="s">
        <v>5</v>
      </c>
      <c r="C19" s="9" t="s">
        <v>4</v>
      </c>
      <c r="D19" s="12">
        <v>220</v>
      </c>
      <c r="J19" s="1" t="s">
        <v>64</v>
      </c>
      <c r="K19" s="1" t="s">
        <v>60</v>
      </c>
      <c r="L19" s="66">
        <v>20</v>
      </c>
      <c r="M19" s="1" t="s">
        <v>59</v>
      </c>
    </row>
    <row r="20" spans="2:14" s="1" customFormat="1" x14ac:dyDescent="0.35">
      <c r="B20" s="1" t="s">
        <v>6</v>
      </c>
      <c r="C20" s="9" t="s">
        <v>7</v>
      </c>
      <c r="D20" s="12">
        <v>75</v>
      </c>
      <c r="J20" s="1" t="s">
        <v>62</v>
      </c>
      <c r="K20" s="11">
        <v>0.8</v>
      </c>
      <c r="L20" s="66">
        <f>$E$3*K20</f>
        <v>23.200000000000003</v>
      </c>
      <c r="M20" s="1" t="s">
        <v>2</v>
      </c>
    </row>
    <row r="21" spans="2:14" s="1" customFormat="1" x14ac:dyDescent="0.35">
      <c r="B21" s="1" t="s">
        <v>61</v>
      </c>
      <c r="C21" s="11">
        <v>0</v>
      </c>
      <c r="D21" s="1">
        <f>$E$3*C21</f>
        <v>0</v>
      </c>
      <c r="E21" s="1" t="s">
        <v>2</v>
      </c>
      <c r="M21" s="66"/>
    </row>
    <row r="22" spans="2:14" s="1" customFormat="1" x14ac:dyDescent="0.35">
      <c r="M22" s="66"/>
    </row>
    <row r="23" spans="2:14" s="1" customFormat="1" x14ac:dyDescent="0.35">
      <c r="B23" s="1" t="s">
        <v>10</v>
      </c>
      <c r="C23" s="9" t="s">
        <v>9</v>
      </c>
      <c r="D23" s="12">
        <v>60</v>
      </c>
      <c r="M23" s="66"/>
    </row>
    <row r="24" spans="2:14" s="1" customFormat="1" ht="15" thickBot="1" x14ac:dyDescent="0.4">
      <c r="B24" s="15"/>
      <c r="C24" s="16"/>
      <c r="D24" s="17"/>
      <c r="E24" s="15"/>
      <c r="F24" s="15"/>
      <c r="J24" s="15"/>
      <c r="K24" s="15"/>
      <c r="L24" s="15"/>
      <c r="M24" s="15"/>
      <c r="N24" s="15"/>
    </row>
    <row r="25" spans="2:14" s="1" customFormat="1" ht="18.5" x14ac:dyDescent="0.35">
      <c r="B25" s="7" t="s">
        <v>41</v>
      </c>
      <c r="C25" s="30"/>
      <c r="D25" s="30"/>
    </row>
    <row r="26" spans="2:14" s="1" customFormat="1" x14ac:dyDescent="0.35">
      <c r="B26" s="1" t="s">
        <v>22</v>
      </c>
      <c r="C26" s="30" t="s">
        <v>13</v>
      </c>
      <c r="D26" s="31">
        <f>D12*D13</f>
        <v>435.00000000000006</v>
      </c>
      <c r="J26" s="1" t="s">
        <v>66</v>
      </c>
      <c r="K26" s="1" t="s">
        <v>14</v>
      </c>
      <c r="L26" s="66">
        <f>L11*L12*100</f>
        <v>4350.0000000000009</v>
      </c>
    </row>
    <row r="27" spans="2:14" s="1" customFormat="1" x14ac:dyDescent="0.35">
      <c r="C27" s="30" t="s">
        <v>14</v>
      </c>
      <c r="D27" s="32">
        <f>D26*D11</f>
        <v>21750.000000000004</v>
      </c>
    </row>
    <row r="28" spans="2:14" s="1" customFormat="1" ht="18.5" x14ac:dyDescent="0.35">
      <c r="B28" s="7"/>
      <c r="C28" s="30"/>
      <c r="D28" s="30"/>
    </row>
    <row r="29" spans="2:14" s="1" customFormat="1" x14ac:dyDescent="0.35">
      <c r="B29" s="1" t="s">
        <v>12</v>
      </c>
      <c r="C29" s="30" t="s">
        <v>13</v>
      </c>
      <c r="D29" s="31">
        <f>D16*D17</f>
        <v>5220</v>
      </c>
      <c r="J29" s="1" t="s">
        <v>67</v>
      </c>
      <c r="K29" s="1" t="s">
        <v>14</v>
      </c>
      <c r="L29" s="66">
        <f>L15*L16*100</f>
        <v>5800.0000000000009</v>
      </c>
    </row>
    <row r="30" spans="2:14" s="1" customFormat="1" x14ac:dyDescent="0.35">
      <c r="C30" s="30" t="s">
        <v>14</v>
      </c>
      <c r="D30" s="32">
        <f>D29*D15</f>
        <v>391500</v>
      </c>
    </row>
    <row r="31" spans="2:14" s="1" customFormat="1" x14ac:dyDescent="0.35">
      <c r="C31" s="30"/>
      <c r="D31" s="30"/>
    </row>
    <row r="32" spans="2:14" s="1" customFormat="1" x14ac:dyDescent="0.35">
      <c r="B32" s="1" t="s">
        <v>15</v>
      </c>
      <c r="C32" s="30" t="s">
        <v>13</v>
      </c>
      <c r="D32" s="33">
        <f>D20*D21</f>
        <v>0</v>
      </c>
      <c r="J32" s="1" t="s">
        <v>68</v>
      </c>
      <c r="K32" s="1" t="s">
        <v>14</v>
      </c>
      <c r="L32" s="66">
        <f>L19*L20*100</f>
        <v>46400.000000000007</v>
      </c>
    </row>
    <row r="33" spans="2:14" s="1" customFormat="1" x14ac:dyDescent="0.35">
      <c r="C33" s="30" t="s">
        <v>14</v>
      </c>
      <c r="D33" s="32">
        <f>D32*D19</f>
        <v>0</v>
      </c>
    </row>
    <row r="34" spans="2:14" s="1" customFormat="1" x14ac:dyDescent="0.35">
      <c r="C34" s="30"/>
      <c r="D34" s="30"/>
    </row>
    <row r="35" spans="2:14" s="1" customFormat="1" x14ac:dyDescent="0.35">
      <c r="B35" s="28" t="s">
        <v>42</v>
      </c>
      <c r="C35" s="34" t="s">
        <v>14</v>
      </c>
      <c r="D35" s="35">
        <f>D30+D33+D27</f>
        <v>413250</v>
      </c>
    </row>
    <row r="36" spans="2:14" s="1" customFormat="1" x14ac:dyDescent="0.35">
      <c r="B36" s="29"/>
      <c r="C36" s="30" t="s">
        <v>11</v>
      </c>
      <c r="D36" s="36">
        <f>D35/$E$3</f>
        <v>14250</v>
      </c>
    </row>
    <row r="37" spans="2:14" s="1" customFormat="1" x14ac:dyDescent="0.35">
      <c r="B37" s="29"/>
      <c r="C37" s="30"/>
      <c r="D37" s="30"/>
    </row>
    <row r="38" spans="2:14" s="1" customFormat="1" x14ac:dyDescent="0.35">
      <c r="B38" s="28" t="s">
        <v>43</v>
      </c>
      <c r="C38" s="30" t="s">
        <v>13</v>
      </c>
      <c r="D38" s="33">
        <f>D32+D29+D26</f>
        <v>5655</v>
      </c>
    </row>
    <row r="39" spans="2:14" s="1" customFormat="1" ht="18.5" x14ac:dyDescent="0.35">
      <c r="B39" s="7"/>
      <c r="C39" s="34" t="s">
        <v>14</v>
      </c>
      <c r="D39" s="37">
        <f>D38*$D$23</f>
        <v>339300</v>
      </c>
    </row>
    <row r="40" spans="2:14" s="1" customFormat="1" ht="18.5" x14ac:dyDescent="0.35">
      <c r="B40" s="7"/>
      <c r="C40" s="30" t="s">
        <v>11</v>
      </c>
      <c r="D40" s="32">
        <f>D39/E3</f>
        <v>11700</v>
      </c>
    </row>
    <row r="41" spans="2:14" s="1" customFormat="1" ht="15.5" x14ac:dyDescent="0.35">
      <c r="B41" s="25" t="s">
        <v>35</v>
      </c>
      <c r="C41" s="38" t="s">
        <v>14</v>
      </c>
      <c r="D41" s="39">
        <f>D39-D35</f>
        <v>-73950</v>
      </c>
    </row>
    <row r="42" spans="2:14" s="1" customFormat="1" ht="19" thickBot="1" x14ac:dyDescent="0.4">
      <c r="B42" s="49"/>
      <c r="C42" s="50"/>
      <c r="D42" s="51"/>
      <c r="E42" s="15"/>
      <c r="F42" s="15"/>
      <c r="J42" s="15"/>
      <c r="K42" s="15"/>
      <c r="L42" s="15"/>
      <c r="M42" s="15"/>
      <c r="N42" s="15"/>
    </row>
    <row r="43" spans="2:14" s="1" customFormat="1" ht="18.5" x14ac:dyDescent="0.35">
      <c r="B43" s="7" t="s">
        <v>36</v>
      </c>
      <c r="D43" s="2"/>
      <c r="E43" s="43" t="s">
        <v>47</v>
      </c>
      <c r="F43" s="43" t="s">
        <v>37</v>
      </c>
      <c r="M43" s="43" t="s">
        <v>47</v>
      </c>
      <c r="N43" s="43" t="s">
        <v>37</v>
      </c>
    </row>
    <row r="44" spans="2:14" s="1" customFormat="1" x14ac:dyDescent="0.35">
      <c r="B44" s="1" t="s">
        <v>28</v>
      </c>
      <c r="C44" s="1" t="s">
        <v>14</v>
      </c>
      <c r="D44" s="2">
        <f>$D$17*$D$7</f>
        <v>112230</v>
      </c>
      <c r="J44" s="1" t="s">
        <v>65</v>
      </c>
      <c r="L44" s="66">
        <f>SUM(L26,L29,L32)</f>
        <v>56550.000000000007</v>
      </c>
    </row>
    <row r="45" spans="2:14" s="1" customFormat="1" x14ac:dyDescent="0.35">
      <c r="B45" s="1" t="s">
        <v>29</v>
      </c>
      <c r="C45" s="1" t="s">
        <v>14</v>
      </c>
      <c r="D45" s="2">
        <f>D13*D8</f>
        <v>3770.0000000000005</v>
      </c>
      <c r="E45" s="5"/>
      <c r="F45" s="5"/>
    </row>
    <row r="46" spans="2:14" s="1" customFormat="1" x14ac:dyDescent="0.35">
      <c r="B46" s="1" t="s">
        <v>30</v>
      </c>
      <c r="C46" s="40" t="s">
        <v>14</v>
      </c>
      <c r="D46" s="24">
        <f>$D$21*$D$9</f>
        <v>0</v>
      </c>
    </row>
    <row r="47" spans="2:14" s="1" customFormat="1" x14ac:dyDescent="0.35">
      <c r="B47" s="1" t="s">
        <v>58</v>
      </c>
      <c r="C47" s="65">
        <v>0.08</v>
      </c>
      <c r="D47" s="24">
        <f>SUM(D44:D46)*C47</f>
        <v>9280</v>
      </c>
      <c r="J47" s="1" t="s">
        <v>58</v>
      </c>
      <c r="K47" s="67">
        <v>0.15</v>
      </c>
      <c r="L47" s="68">
        <f>L44*K47</f>
        <v>8482.5</v>
      </c>
    </row>
    <row r="48" spans="2:14" s="1" customFormat="1" x14ac:dyDescent="0.35">
      <c r="B48" s="21" t="s">
        <v>44</v>
      </c>
      <c r="C48" s="41" t="s">
        <v>14</v>
      </c>
      <c r="D48" s="42">
        <f>SUM(D44:D47)</f>
        <v>125280</v>
      </c>
      <c r="E48" s="26">
        <f>D48*20%</f>
        <v>25056</v>
      </c>
      <c r="F48" s="26">
        <f>D48*80%</f>
        <v>100224</v>
      </c>
      <c r="J48" s="21" t="s">
        <v>44</v>
      </c>
      <c r="K48" s="41" t="s">
        <v>14</v>
      </c>
      <c r="L48" s="69">
        <f>L44+L47</f>
        <v>65032.500000000007</v>
      </c>
      <c r="M48" s="70">
        <f>L48*0.2</f>
        <v>13006.500000000002</v>
      </c>
      <c r="N48" s="70">
        <f>L48*0.8</f>
        <v>52026.000000000007</v>
      </c>
    </row>
    <row r="49" spans="2:14" s="1" customFormat="1" x14ac:dyDescent="0.35">
      <c r="C49" s="1" t="s">
        <v>11</v>
      </c>
      <c r="D49" s="2">
        <f>D48/E3</f>
        <v>4320</v>
      </c>
      <c r="E49" s="27">
        <f>D49*20%</f>
        <v>864</v>
      </c>
      <c r="F49" s="27">
        <f>D49*80%</f>
        <v>3456</v>
      </c>
    </row>
    <row r="50" spans="2:14" s="1" customFormat="1" ht="15" thickBot="1" x14ac:dyDescent="0.4">
      <c r="B50" s="15"/>
      <c r="C50" s="15"/>
      <c r="D50" s="17"/>
      <c r="E50" s="15"/>
      <c r="F50" s="15"/>
      <c r="J50" s="15"/>
      <c r="K50" s="15"/>
      <c r="L50" s="15"/>
      <c r="M50" s="15"/>
      <c r="N50" s="15"/>
    </row>
    <row r="51" spans="2:14" s="1" customFormat="1" ht="18.5" x14ac:dyDescent="0.35">
      <c r="B51" s="7" t="s">
        <v>46</v>
      </c>
    </row>
    <row r="52" spans="2:14" s="1" customFormat="1" x14ac:dyDescent="0.35">
      <c r="B52" s="21" t="s">
        <v>45</v>
      </c>
      <c r="C52" s="21" t="s">
        <v>14</v>
      </c>
      <c r="D52" s="22">
        <f>D44+D45+D46+D41</f>
        <v>42050</v>
      </c>
      <c r="E52" s="5"/>
      <c r="F52" s="5"/>
      <c r="J52" s="1" t="s">
        <v>69</v>
      </c>
    </row>
    <row r="53" spans="2:14" s="1" customFormat="1" x14ac:dyDescent="0.35">
      <c r="C53" s="1" t="s">
        <v>11</v>
      </c>
      <c r="D53" s="5">
        <f>D52/E3</f>
        <v>1450</v>
      </c>
      <c r="E53" s="5"/>
      <c r="F53" s="5"/>
    </row>
    <row r="54" spans="2:14" s="1" customFormat="1" x14ac:dyDescent="0.35">
      <c r="C54" s="1" t="s">
        <v>9</v>
      </c>
      <c r="D54" s="5">
        <f>D52/D38</f>
        <v>7.4358974358974361</v>
      </c>
      <c r="E54" s="5"/>
      <c r="F54" s="5"/>
    </row>
    <row r="55" spans="2:14" s="1" customFormat="1" x14ac:dyDescent="0.35">
      <c r="C55" s="6"/>
    </row>
    <row r="56" spans="2:14" s="1" customFormat="1" x14ac:dyDescent="0.35">
      <c r="B56" s="44" t="s">
        <v>77</v>
      </c>
      <c r="C56" s="52"/>
    </row>
    <row r="57" spans="2:14" s="1" customFormat="1" x14ac:dyDescent="0.35">
      <c r="F57" s="44"/>
    </row>
    <row r="58" spans="2:14" s="1" customFormat="1" x14ac:dyDescent="0.35"/>
  </sheetData>
  <pageMargins left="0.25" right="0.25" top="0.57999999999999996" bottom="0.56000000000000005" header="0.3" footer="0.3"/>
  <pageSetup paperSize="9" scale="86" orientation="portrait" r:id="rId1"/>
  <headerFooter>
    <oddFooter>&amp;C&amp;8&amp;Z&amp;F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62"/>
  <sheetViews>
    <sheetView zoomScaleNormal="100" workbookViewId="0">
      <selection activeCell="F26" sqref="F26"/>
    </sheetView>
  </sheetViews>
  <sheetFormatPr baseColWidth="10" defaultRowHeight="14.5" x14ac:dyDescent="0.35"/>
  <cols>
    <col min="1" max="1" width="51.6328125" customWidth="1"/>
    <col min="2" max="2" width="11.54296875" customWidth="1"/>
    <col min="3" max="3" width="13.453125" customWidth="1"/>
    <col min="4" max="4" width="14.6328125" bestFit="1" customWidth="1"/>
    <col min="5" max="5" width="15.90625" customWidth="1"/>
    <col min="6" max="6" width="17" bestFit="1" customWidth="1"/>
    <col min="7" max="7" width="12.36328125" bestFit="1" customWidth="1"/>
    <col min="10" max="10" width="51.54296875" customWidth="1"/>
    <col min="13" max="13" width="12.54296875" bestFit="1" customWidth="1"/>
    <col min="14" max="14" width="15.08984375" bestFit="1" customWidth="1"/>
  </cols>
  <sheetData>
    <row r="1" spans="1:14" ht="18.5" x14ac:dyDescent="0.45">
      <c r="A1" s="8" t="s">
        <v>53</v>
      </c>
      <c r="B1" s="8"/>
      <c r="D1" s="23" t="s">
        <v>33</v>
      </c>
      <c r="F1" s="55" t="s">
        <v>50</v>
      </c>
    </row>
    <row r="2" spans="1:14" ht="9" customHeight="1" x14ac:dyDescent="0.35"/>
    <row r="3" spans="1:14" s="1" customFormat="1" ht="30" customHeight="1" x14ac:dyDescent="0.35">
      <c r="A3" s="7" t="s">
        <v>1</v>
      </c>
      <c r="B3" s="7"/>
      <c r="D3" s="1" t="s">
        <v>0</v>
      </c>
      <c r="E3" s="10"/>
      <c r="F3" s="1" t="s">
        <v>2</v>
      </c>
    </row>
    <row r="4" spans="1:14" s="1" customFormat="1" ht="18" customHeight="1" x14ac:dyDescent="0.35">
      <c r="A4" s="1" t="s">
        <v>16</v>
      </c>
      <c r="C4" s="9" t="s">
        <v>11</v>
      </c>
      <c r="D4" s="14">
        <v>800</v>
      </c>
    </row>
    <row r="5" spans="1:14" s="1" customFormat="1" ht="18" customHeight="1" x14ac:dyDescent="0.35">
      <c r="A5" s="18"/>
      <c r="B5" s="18"/>
      <c r="C5" s="19"/>
      <c r="D5" s="20"/>
      <c r="E5" s="18"/>
      <c r="F5" s="18"/>
    </row>
    <row r="6" spans="1:14" s="1" customFormat="1" x14ac:dyDescent="0.35">
      <c r="A6" s="1" t="s">
        <v>21</v>
      </c>
      <c r="C6" s="9" t="s">
        <v>4</v>
      </c>
      <c r="D6" s="12"/>
      <c r="J6" s="1" t="s">
        <v>78</v>
      </c>
      <c r="K6" s="1" t="s">
        <v>60</v>
      </c>
      <c r="L6" s="12"/>
    </row>
    <row r="7" spans="1:14" s="1" customFormat="1" x14ac:dyDescent="0.35">
      <c r="A7" s="1" t="s">
        <v>6</v>
      </c>
      <c r="C7" s="9" t="s">
        <v>7</v>
      </c>
      <c r="D7" s="10"/>
      <c r="J7" s="1" t="s">
        <v>62</v>
      </c>
      <c r="K7" s="11">
        <v>0</v>
      </c>
      <c r="L7" s="66">
        <f>$E$3*K7</f>
        <v>0</v>
      </c>
      <c r="M7" s="1" t="s">
        <v>79</v>
      </c>
      <c r="N7" s="1" t="s">
        <v>25</v>
      </c>
    </row>
    <row r="8" spans="1:14" s="1" customFormat="1" x14ac:dyDescent="0.35">
      <c r="A8" s="1" t="s">
        <v>8</v>
      </c>
      <c r="C8" s="11"/>
      <c r="D8" s="1">
        <f>C8*$E$3</f>
        <v>0</v>
      </c>
      <c r="E8" s="1" t="s">
        <v>2</v>
      </c>
    </row>
    <row r="9" spans="1:14" s="1" customFormat="1" ht="18" customHeight="1" x14ac:dyDescent="0.35">
      <c r="C9" s="13"/>
      <c r="D9" s="14"/>
    </row>
    <row r="10" spans="1:14" s="1" customFormat="1" x14ac:dyDescent="0.35">
      <c r="A10" s="1" t="s">
        <v>3</v>
      </c>
      <c r="C10" s="9" t="s">
        <v>4</v>
      </c>
      <c r="D10" s="12"/>
      <c r="J10" s="1" t="s">
        <v>71</v>
      </c>
      <c r="K10" s="1" t="s">
        <v>60</v>
      </c>
      <c r="L10" s="12"/>
      <c r="N10" s="1" t="s">
        <v>25</v>
      </c>
    </row>
    <row r="11" spans="1:14" s="1" customFormat="1" ht="15" thickBot="1" x14ac:dyDescent="0.4">
      <c r="A11" s="1" t="s">
        <v>6</v>
      </c>
      <c r="C11" s="9" t="s">
        <v>7</v>
      </c>
      <c r="D11" s="10"/>
      <c r="J11" s="1" t="s">
        <v>62</v>
      </c>
      <c r="K11" s="11">
        <v>0</v>
      </c>
      <c r="L11" s="76">
        <f>$E$3*K11</f>
        <v>0</v>
      </c>
      <c r="M11" s="1" t="s">
        <v>2</v>
      </c>
    </row>
    <row r="12" spans="1:14" s="1" customFormat="1" ht="15" thickBot="1" x14ac:dyDescent="0.4">
      <c r="A12" s="1" t="s">
        <v>8</v>
      </c>
      <c r="C12" s="56">
        <f>100%-C8-C16</f>
        <v>1</v>
      </c>
      <c r="D12" s="1">
        <f>$E$3*C12</f>
        <v>0</v>
      </c>
      <c r="E12" s="1" t="s">
        <v>2</v>
      </c>
    </row>
    <row r="13" spans="1:14" s="1" customFormat="1" x14ac:dyDescent="0.35"/>
    <row r="14" spans="1:14" s="1" customFormat="1" x14ac:dyDescent="0.35">
      <c r="A14" s="1" t="s">
        <v>5</v>
      </c>
      <c r="C14" s="9" t="s">
        <v>4</v>
      </c>
      <c r="D14" s="12"/>
      <c r="J14" s="1" t="s">
        <v>63</v>
      </c>
      <c r="K14" s="1" t="s">
        <v>60</v>
      </c>
      <c r="L14" s="12"/>
      <c r="N14" s="1" t="s">
        <v>25</v>
      </c>
    </row>
    <row r="15" spans="1:14" s="1" customFormat="1" x14ac:dyDescent="0.35">
      <c r="A15" s="1" t="s">
        <v>6</v>
      </c>
      <c r="C15" s="9" t="s">
        <v>7</v>
      </c>
      <c r="D15" s="12"/>
      <c r="J15" s="1" t="s">
        <v>62</v>
      </c>
      <c r="K15" s="11">
        <v>0</v>
      </c>
      <c r="L15" s="66">
        <f>$E$3*K15</f>
        <v>0</v>
      </c>
      <c r="M15" s="1" t="s">
        <v>2</v>
      </c>
    </row>
    <row r="16" spans="1:14" s="1" customFormat="1" x14ac:dyDescent="0.35">
      <c r="A16" s="1" t="s">
        <v>8</v>
      </c>
      <c r="C16" s="11"/>
      <c r="D16" s="1">
        <f>$E$3*C16</f>
        <v>0</v>
      </c>
      <c r="E16" s="1" t="s">
        <v>2</v>
      </c>
    </row>
    <row r="17" spans="1:14" s="1" customFormat="1" x14ac:dyDescent="0.35"/>
    <row r="18" spans="1:14" s="1" customFormat="1" x14ac:dyDescent="0.35">
      <c r="A18" s="18" t="s">
        <v>10</v>
      </c>
      <c r="B18" s="18"/>
      <c r="C18" s="19" t="s">
        <v>9</v>
      </c>
      <c r="D18" s="77"/>
      <c r="J18" s="1" t="s">
        <v>64</v>
      </c>
      <c r="K18" s="1" t="s">
        <v>60</v>
      </c>
      <c r="L18" s="12"/>
      <c r="N18" s="1" t="s">
        <v>25</v>
      </c>
    </row>
    <row r="19" spans="1:14" s="1" customFormat="1" ht="15" thickBot="1" x14ac:dyDescent="0.4">
      <c r="A19" s="15"/>
      <c r="B19" s="15"/>
      <c r="C19" s="16"/>
      <c r="D19" s="78"/>
      <c r="J19" s="1" t="s">
        <v>62</v>
      </c>
      <c r="K19" s="11">
        <v>0</v>
      </c>
      <c r="L19" s="66">
        <f>$E$3*K19</f>
        <v>0</v>
      </c>
      <c r="M19" s="1" t="s">
        <v>2</v>
      </c>
    </row>
    <row r="20" spans="1:14" s="1" customFormat="1" x14ac:dyDescent="0.35"/>
    <row r="21" spans="1:14" s="1" customFormat="1" ht="18.5" x14ac:dyDescent="0.35">
      <c r="A21" s="7" t="s">
        <v>18</v>
      </c>
      <c r="B21" s="7"/>
      <c r="C21" s="9"/>
    </row>
    <row r="22" spans="1:14" s="1" customFormat="1" x14ac:dyDescent="0.35">
      <c r="A22" s="1" t="s">
        <v>22</v>
      </c>
      <c r="C22" s="9" t="s">
        <v>13</v>
      </c>
      <c r="D22" s="3">
        <f>D7*D8</f>
        <v>0</v>
      </c>
      <c r="J22" s="1" t="s">
        <v>80</v>
      </c>
      <c r="K22" s="1" t="s">
        <v>14</v>
      </c>
      <c r="L22" s="76">
        <f>L6*L7*100</f>
        <v>0</v>
      </c>
    </row>
    <row r="23" spans="1:14" s="1" customFormat="1" x14ac:dyDescent="0.35">
      <c r="C23" s="9" t="s">
        <v>14</v>
      </c>
      <c r="D23" s="14">
        <f>D22*D6</f>
        <v>0</v>
      </c>
      <c r="G23" s="5">
        <f>G22*D6</f>
        <v>0</v>
      </c>
    </row>
    <row r="24" spans="1:14" s="1" customFormat="1" ht="18.5" x14ac:dyDescent="0.35">
      <c r="A24" s="7"/>
      <c r="B24" s="7"/>
      <c r="C24" s="9"/>
    </row>
    <row r="25" spans="1:14" s="1" customFormat="1" x14ac:dyDescent="0.35">
      <c r="A25" s="1" t="s">
        <v>12</v>
      </c>
      <c r="C25" s="9" t="s">
        <v>13</v>
      </c>
      <c r="D25" s="3">
        <f>D11*D12</f>
        <v>0</v>
      </c>
      <c r="J25" s="1" t="s">
        <v>70</v>
      </c>
      <c r="K25" s="1" t="s">
        <v>14</v>
      </c>
      <c r="L25" s="66">
        <f>L10*L11*100</f>
        <v>0</v>
      </c>
    </row>
    <row r="26" spans="1:14" s="1" customFormat="1" x14ac:dyDescent="0.35">
      <c r="C26" s="9" t="s">
        <v>14</v>
      </c>
      <c r="D26" s="14">
        <f>D25*D10</f>
        <v>0</v>
      </c>
      <c r="G26" s="5"/>
    </row>
    <row r="27" spans="1:14" s="1" customFormat="1" x14ac:dyDescent="0.35">
      <c r="C27" s="9"/>
    </row>
    <row r="28" spans="1:14" s="1" customFormat="1" x14ac:dyDescent="0.35">
      <c r="A28" s="1" t="s">
        <v>15</v>
      </c>
      <c r="C28" s="9" t="s">
        <v>13</v>
      </c>
      <c r="D28" s="4">
        <f>D15*D16</f>
        <v>0</v>
      </c>
      <c r="G28" s="5"/>
      <c r="J28" s="1" t="s">
        <v>72</v>
      </c>
      <c r="K28" s="1" t="s">
        <v>14</v>
      </c>
      <c r="L28" s="76">
        <f>L14*L15*100</f>
        <v>0</v>
      </c>
    </row>
    <row r="29" spans="1:14" s="1" customFormat="1" x14ac:dyDescent="0.35">
      <c r="C29" s="9" t="s">
        <v>14</v>
      </c>
      <c r="D29" s="14">
        <f>D28*D14</f>
        <v>0</v>
      </c>
    </row>
    <row r="30" spans="1:14" s="1" customFormat="1" x14ac:dyDescent="0.35">
      <c r="C30" s="9"/>
    </row>
    <row r="31" spans="1:14" s="1" customFormat="1" ht="19" thickBot="1" x14ac:dyDescent="0.4">
      <c r="A31" s="57" t="s">
        <v>81</v>
      </c>
      <c r="B31" s="57"/>
      <c r="C31" s="58" t="s">
        <v>14</v>
      </c>
      <c r="D31" s="59">
        <f>D26+D29+D23</f>
        <v>0</v>
      </c>
      <c r="G31" s="5"/>
      <c r="J31" s="1" t="s">
        <v>73</v>
      </c>
      <c r="K31" s="1" t="s">
        <v>14</v>
      </c>
      <c r="L31" s="76">
        <f>L18*L19*100</f>
        <v>0</v>
      </c>
    </row>
    <row r="32" spans="1:14" s="1" customFormat="1" x14ac:dyDescent="0.35">
      <c r="C32" s="9"/>
    </row>
    <row r="33" spans="1:14" s="1" customFormat="1" ht="18.5" x14ac:dyDescent="0.35">
      <c r="A33" s="63" t="s">
        <v>23</v>
      </c>
      <c r="B33" s="7"/>
      <c r="C33" s="1" t="s">
        <v>13</v>
      </c>
      <c r="D33" s="4">
        <f>D28+D25+D22</f>
        <v>0</v>
      </c>
    </row>
    <row r="34" spans="1:14" s="1" customFormat="1" ht="19" thickBot="1" x14ac:dyDescent="0.4">
      <c r="A34" s="57"/>
      <c r="B34" s="57"/>
      <c r="C34" s="60" t="s">
        <v>14</v>
      </c>
      <c r="D34" s="61">
        <f>D33*$D$18</f>
        <v>0</v>
      </c>
    </row>
    <row r="35" spans="1:14" s="1" customFormat="1" ht="19" thickBot="1" x14ac:dyDescent="0.4">
      <c r="A35" s="7"/>
      <c r="B35" s="7"/>
      <c r="D35" s="14"/>
      <c r="J35" s="71" t="s">
        <v>74</v>
      </c>
      <c r="K35" s="60" t="s">
        <v>14</v>
      </c>
      <c r="L35" s="72">
        <f>SUM(L22,L25,L28,L31)</f>
        <v>0</v>
      </c>
      <c r="M35" s="60"/>
    </row>
    <row r="36" spans="1:14" s="1" customFormat="1" ht="19" thickBot="1" x14ac:dyDescent="0.4">
      <c r="A36" s="49" t="s">
        <v>24</v>
      </c>
      <c r="B36" s="49"/>
      <c r="C36" s="15" t="s">
        <v>14</v>
      </c>
      <c r="D36" s="17">
        <f>D34-D31</f>
        <v>0</v>
      </c>
      <c r="E36" s="1" t="s">
        <v>54</v>
      </c>
    </row>
    <row r="37" spans="1:14" s="1" customFormat="1" ht="19" thickBot="1" x14ac:dyDescent="0.4">
      <c r="G37" s="4"/>
      <c r="J37" s="71" t="s">
        <v>75</v>
      </c>
      <c r="K37" s="62">
        <v>0.15</v>
      </c>
      <c r="L37" s="72">
        <f>L35*K37</f>
        <v>0</v>
      </c>
      <c r="M37" s="60"/>
    </row>
    <row r="38" spans="1:14" s="1" customFormat="1" ht="19" thickBot="1" x14ac:dyDescent="0.4">
      <c r="A38" s="79" t="s">
        <v>82</v>
      </c>
      <c r="B38" s="80">
        <v>0.08</v>
      </c>
      <c r="C38" s="15" t="s">
        <v>83</v>
      </c>
      <c r="D38" s="81">
        <f>D36*B38</f>
        <v>0</v>
      </c>
    </row>
    <row r="39" spans="1:14" s="1" customFormat="1" ht="18.5" x14ac:dyDescent="0.35">
      <c r="A39" s="82"/>
      <c r="B39" s="83"/>
      <c r="C39" s="18"/>
      <c r="D39" s="84"/>
    </row>
    <row r="40" spans="1:14" s="1" customFormat="1" ht="19" thickBot="1" x14ac:dyDescent="0.4">
      <c r="A40" s="79" t="s">
        <v>84</v>
      </c>
      <c r="B40" s="80"/>
      <c r="C40" s="15"/>
      <c r="D40" s="81">
        <f>D36+D38</f>
        <v>0</v>
      </c>
    </row>
    <row r="41" spans="1:14" s="1" customFormat="1" x14ac:dyDescent="0.35"/>
    <row r="42" spans="1:14" s="1" customFormat="1" ht="18.5" x14ac:dyDescent="0.35">
      <c r="A42" s="7" t="s">
        <v>85</v>
      </c>
      <c r="B42" s="7"/>
      <c r="C42" s="1" t="s">
        <v>14</v>
      </c>
      <c r="D42" s="64">
        <f>E3*D4</f>
        <v>0</v>
      </c>
      <c r="E42" s="1" t="s">
        <v>34</v>
      </c>
      <c r="F42" s="1" t="s">
        <v>55</v>
      </c>
      <c r="G42" s="5"/>
      <c r="J42" s="1" t="s">
        <v>69</v>
      </c>
    </row>
    <row r="43" spans="1:14" s="1" customFormat="1" x14ac:dyDescent="0.35">
      <c r="A43"/>
      <c r="B43"/>
      <c r="C43"/>
      <c r="D43"/>
      <c r="E43"/>
      <c r="F43"/>
      <c r="G43" s="5"/>
    </row>
    <row r="44" spans="1:14" s="1" customFormat="1" ht="18.5" x14ac:dyDescent="0.35">
      <c r="A44" s="7" t="s">
        <v>86</v>
      </c>
      <c r="B44" s="7"/>
      <c r="C44" s="1" t="s">
        <v>14</v>
      </c>
      <c r="D44" s="14">
        <f>D40-D42</f>
        <v>0</v>
      </c>
      <c r="E44" s="1" t="s">
        <v>47</v>
      </c>
      <c r="F44" s="1" t="s">
        <v>17</v>
      </c>
    </row>
    <row r="45" spans="1:14" ht="18.5" x14ac:dyDescent="0.35">
      <c r="A45" s="1"/>
      <c r="B45" s="7"/>
      <c r="C45" s="1"/>
      <c r="D45" s="14"/>
      <c r="E45" s="75">
        <f>D44*20%</f>
        <v>0</v>
      </c>
      <c r="F45" s="75">
        <f>D44*80%</f>
        <v>0</v>
      </c>
    </row>
    <row r="46" spans="1:14" s="1" customFormat="1" ht="18.5" x14ac:dyDescent="0.35">
      <c r="D46" s="14"/>
      <c r="J46" s="73" t="s">
        <v>44</v>
      </c>
      <c r="K46" s="1" t="s">
        <v>14</v>
      </c>
      <c r="L46" s="66">
        <f>L37+L35</f>
        <v>0</v>
      </c>
      <c r="M46" s="1" t="s">
        <v>47</v>
      </c>
      <c r="N46" s="1" t="s">
        <v>76</v>
      </c>
    </row>
    <row r="47" spans="1:14" s="1" customFormat="1" x14ac:dyDescent="0.35">
      <c r="D47" s="14"/>
      <c r="M47" s="74">
        <f>L46*0.2</f>
        <v>0</v>
      </c>
      <c r="N47" s="74">
        <f>L46*0.8</f>
        <v>0</v>
      </c>
    </row>
    <row r="48" spans="1:14" s="1" customFormat="1" x14ac:dyDescent="0.35">
      <c r="A48" s="1" t="s">
        <v>57</v>
      </c>
      <c r="C48" s="53" t="s">
        <v>49</v>
      </c>
      <c r="D48" s="14"/>
      <c r="E48" s="5"/>
      <c r="F48" s="5"/>
    </row>
    <row r="49" spans="4:6" s="1" customFormat="1" x14ac:dyDescent="0.35"/>
    <row r="50" spans="4:6" s="1" customFormat="1" x14ac:dyDescent="0.35"/>
    <row r="51" spans="4:6" s="1" customFormat="1" x14ac:dyDescent="0.35">
      <c r="D51" s="14"/>
    </row>
    <row r="52" spans="4:6" s="1" customFormat="1" x14ac:dyDescent="0.35">
      <c r="D52" s="14"/>
      <c r="E52" s="5"/>
      <c r="F52" s="5"/>
    </row>
    <row r="53" spans="4:6" s="1" customFormat="1" x14ac:dyDescent="0.35">
      <c r="D53" s="14"/>
      <c r="E53" s="5"/>
      <c r="F53" s="5"/>
    </row>
    <row r="54" spans="4:6" s="1" customFormat="1" x14ac:dyDescent="0.35">
      <c r="D54" s="14"/>
    </row>
    <row r="55" spans="4:6" s="1" customFormat="1" x14ac:dyDescent="0.35"/>
    <row r="56" spans="4:6" s="1" customFormat="1" x14ac:dyDescent="0.35">
      <c r="D56" s="5"/>
      <c r="E56" s="5"/>
      <c r="F56" s="5"/>
    </row>
    <row r="57" spans="4:6" s="1" customFormat="1" x14ac:dyDescent="0.35">
      <c r="D57" s="5"/>
      <c r="E57" s="5"/>
      <c r="F57" s="5"/>
    </row>
    <row r="58" spans="4:6" s="1" customFormat="1" x14ac:dyDescent="0.35">
      <c r="D58" s="5"/>
      <c r="E58" s="5"/>
      <c r="F58" s="5"/>
    </row>
    <row r="59" spans="4:6" s="1" customFormat="1" x14ac:dyDescent="0.35"/>
    <row r="60" spans="4:6" s="1" customFormat="1" x14ac:dyDescent="0.35"/>
    <row r="61" spans="4:6" s="1" customFormat="1" x14ac:dyDescent="0.35"/>
    <row r="62" spans="4:6" s="1" customFormat="1" x14ac:dyDescent="0.35"/>
  </sheetData>
  <pageMargins left="0.43307086614173229" right="8.9583333333333338E-3" top="0.39370078740157483" bottom="0.39370078740157483" header="0.31496062992125984" footer="0.31496062992125984"/>
  <pageSetup paperSize="9" scale="86" orientation="portrait" r:id="rId1"/>
  <headerFooter>
    <oddFooter>&amp;C&amp;8&amp;Z&amp;F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62"/>
  <sheetViews>
    <sheetView zoomScaleNormal="100" workbookViewId="0">
      <selection activeCell="C52" sqref="C52"/>
    </sheetView>
  </sheetViews>
  <sheetFormatPr baseColWidth="10" defaultRowHeight="14.5" x14ac:dyDescent="0.35"/>
  <cols>
    <col min="1" max="1" width="51.6328125" customWidth="1"/>
    <col min="2" max="2" width="11.54296875" customWidth="1"/>
    <col min="3" max="3" width="13.453125" customWidth="1"/>
    <col min="4" max="4" width="14.6328125" bestFit="1" customWidth="1"/>
    <col min="5" max="5" width="15.90625" customWidth="1"/>
    <col min="6" max="6" width="17" bestFit="1" customWidth="1"/>
    <col min="7" max="7" width="12.36328125" bestFit="1" customWidth="1"/>
    <col min="10" max="10" width="51.54296875" customWidth="1"/>
    <col min="13" max="13" width="12.54296875" bestFit="1" customWidth="1"/>
    <col min="14" max="14" width="15.08984375" bestFit="1" customWidth="1"/>
  </cols>
  <sheetData>
    <row r="1" spans="1:14" ht="18.5" x14ac:dyDescent="0.45">
      <c r="A1" s="8" t="s">
        <v>52</v>
      </c>
      <c r="B1" s="8"/>
      <c r="D1" s="23" t="s">
        <v>33</v>
      </c>
      <c r="F1" s="54" t="s">
        <v>50</v>
      </c>
    </row>
    <row r="2" spans="1:14" ht="9" customHeight="1" x14ac:dyDescent="0.35"/>
    <row r="3" spans="1:14" s="1" customFormat="1" ht="30" customHeight="1" x14ac:dyDescent="0.35">
      <c r="A3" s="7" t="s">
        <v>1</v>
      </c>
      <c r="B3" s="7"/>
      <c r="D3" s="1" t="s">
        <v>0</v>
      </c>
      <c r="E3" s="10">
        <v>29</v>
      </c>
      <c r="F3" s="1" t="s">
        <v>2</v>
      </c>
    </row>
    <row r="4" spans="1:14" s="1" customFormat="1" ht="18" customHeight="1" x14ac:dyDescent="0.35">
      <c r="A4" s="1" t="s">
        <v>16</v>
      </c>
      <c r="C4" s="9" t="s">
        <v>11</v>
      </c>
      <c r="D4" s="14">
        <v>800</v>
      </c>
    </row>
    <row r="5" spans="1:14" s="1" customFormat="1" ht="18" customHeight="1" x14ac:dyDescent="0.35">
      <c r="A5" s="18"/>
      <c r="B5" s="18"/>
      <c r="C5" s="19"/>
      <c r="D5" s="20"/>
      <c r="E5" s="18"/>
      <c r="F5" s="18"/>
    </row>
    <row r="6" spans="1:14" s="1" customFormat="1" x14ac:dyDescent="0.35">
      <c r="A6" s="1" t="s">
        <v>21</v>
      </c>
      <c r="C6" s="9" t="s">
        <v>4</v>
      </c>
      <c r="D6" s="12">
        <v>50</v>
      </c>
      <c r="J6" s="1" t="s">
        <v>78</v>
      </c>
      <c r="K6" s="1" t="s">
        <v>60</v>
      </c>
      <c r="L6" s="12"/>
    </row>
    <row r="7" spans="1:14" s="1" customFormat="1" x14ac:dyDescent="0.35">
      <c r="A7" s="1" t="s">
        <v>6</v>
      </c>
      <c r="C7" s="9" t="s">
        <v>7</v>
      </c>
      <c r="D7" s="10">
        <v>150</v>
      </c>
      <c r="J7" s="1" t="s">
        <v>62</v>
      </c>
      <c r="K7" s="11">
        <v>0</v>
      </c>
      <c r="L7" s="66">
        <f>$E$3*K7</f>
        <v>0</v>
      </c>
      <c r="M7" s="1" t="s">
        <v>79</v>
      </c>
      <c r="N7" s="1" t="s">
        <v>25</v>
      </c>
    </row>
    <row r="8" spans="1:14" s="1" customFormat="1" x14ac:dyDescent="0.35">
      <c r="A8" s="1" t="s">
        <v>8</v>
      </c>
      <c r="C8" s="11">
        <v>0.1</v>
      </c>
      <c r="D8" s="1">
        <f>C8*$E$3</f>
        <v>2.9000000000000004</v>
      </c>
      <c r="E8" s="1" t="s">
        <v>2</v>
      </c>
    </row>
    <row r="9" spans="1:14" s="1" customFormat="1" ht="18" customHeight="1" x14ac:dyDescent="0.35">
      <c r="C9" s="13"/>
      <c r="D9" s="14"/>
    </row>
    <row r="10" spans="1:14" s="1" customFormat="1" x14ac:dyDescent="0.35">
      <c r="A10" s="1" t="s">
        <v>3</v>
      </c>
      <c r="C10" s="9" t="s">
        <v>4</v>
      </c>
      <c r="D10" s="12">
        <v>80</v>
      </c>
      <c r="J10" s="1" t="s">
        <v>71</v>
      </c>
      <c r="K10" s="1" t="s">
        <v>60</v>
      </c>
      <c r="L10" s="12"/>
      <c r="N10" s="1" t="s">
        <v>25</v>
      </c>
    </row>
    <row r="11" spans="1:14" s="1" customFormat="1" ht="15" thickBot="1" x14ac:dyDescent="0.4">
      <c r="A11" s="1" t="s">
        <v>6</v>
      </c>
      <c r="C11" s="9" t="s">
        <v>7</v>
      </c>
      <c r="D11" s="10">
        <v>200</v>
      </c>
      <c r="J11" s="1" t="s">
        <v>62</v>
      </c>
      <c r="K11" s="11">
        <v>0</v>
      </c>
      <c r="L11" s="76">
        <f>$E$3*K11</f>
        <v>0</v>
      </c>
      <c r="M11" s="1" t="s">
        <v>2</v>
      </c>
    </row>
    <row r="12" spans="1:14" s="1" customFormat="1" ht="15" thickBot="1" x14ac:dyDescent="0.4">
      <c r="A12" s="1" t="s">
        <v>8</v>
      </c>
      <c r="C12" s="56">
        <f>100%-C8-C16</f>
        <v>0.9</v>
      </c>
      <c r="D12" s="1">
        <f>$E$3*C12</f>
        <v>26.1</v>
      </c>
      <c r="E12" s="1" t="s">
        <v>2</v>
      </c>
    </row>
    <row r="13" spans="1:14" s="1" customFormat="1" x14ac:dyDescent="0.35"/>
    <row r="14" spans="1:14" s="1" customFormat="1" x14ac:dyDescent="0.35">
      <c r="A14" s="1" t="s">
        <v>5</v>
      </c>
      <c r="C14" s="9" t="s">
        <v>4</v>
      </c>
      <c r="D14" s="12"/>
      <c r="J14" s="1" t="s">
        <v>63</v>
      </c>
      <c r="K14" s="1" t="s">
        <v>60</v>
      </c>
      <c r="L14" s="12"/>
      <c r="N14" s="1" t="s">
        <v>25</v>
      </c>
    </row>
    <row r="15" spans="1:14" s="1" customFormat="1" x14ac:dyDescent="0.35">
      <c r="A15" s="1" t="s">
        <v>6</v>
      </c>
      <c r="C15" s="9" t="s">
        <v>7</v>
      </c>
      <c r="D15" s="12"/>
      <c r="J15" s="1" t="s">
        <v>62</v>
      </c>
      <c r="K15" s="11">
        <v>0</v>
      </c>
      <c r="L15" s="66">
        <f>$E$3*K15</f>
        <v>0</v>
      </c>
      <c r="M15" s="1" t="s">
        <v>2</v>
      </c>
    </row>
    <row r="16" spans="1:14" s="1" customFormat="1" x14ac:dyDescent="0.35">
      <c r="A16" s="1" t="s">
        <v>8</v>
      </c>
      <c r="C16" s="11"/>
      <c r="D16" s="1">
        <f>$E$3*C16</f>
        <v>0</v>
      </c>
      <c r="E16" s="1" t="s">
        <v>2</v>
      </c>
    </row>
    <row r="17" spans="1:14" s="1" customFormat="1" x14ac:dyDescent="0.35"/>
    <row r="18" spans="1:14" s="1" customFormat="1" x14ac:dyDescent="0.35">
      <c r="A18" s="18" t="s">
        <v>10</v>
      </c>
      <c r="B18" s="18"/>
      <c r="C18" s="19" t="s">
        <v>9</v>
      </c>
      <c r="D18" s="77">
        <v>50</v>
      </c>
      <c r="J18" s="1" t="s">
        <v>64</v>
      </c>
      <c r="K18" s="1" t="s">
        <v>60</v>
      </c>
      <c r="L18" s="12"/>
      <c r="N18" s="1" t="s">
        <v>25</v>
      </c>
    </row>
    <row r="19" spans="1:14" s="1" customFormat="1" ht="15" thickBot="1" x14ac:dyDescent="0.4">
      <c r="A19" s="15"/>
      <c r="B19" s="15"/>
      <c r="C19" s="16"/>
      <c r="D19" s="78"/>
      <c r="J19" s="1" t="s">
        <v>62</v>
      </c>
      <c r="K19" s="11">
        <v>0</v>
      </c>
      <c r="L19" s="66">
        <f>$E$3*K19</f>
        <v>0</v>
      </c>
      <c r="M19" s="1" t="s">
        <v>2</v>
      </c>
    </row>
    <row r="20" spans="1:14" s="1" customFormat="1" x14ac:dyDescent="0.35"/>
    <row r="21" spans="1:14" s="1" customFormat="1" ht="18.5" x14ac:dyDescent="0.35">
      <c r="A21" s="7" t="s">
        <v>18</v>
      </c>
      <c r="B21" s="7"/>
      <c r="C21" s="9"/>
    </row>
    <row r="22" spans="1:14" s="1" customFormat="1" x14ac:dyDescent="0.35">
      <c r="A22" s="1" t="s">
        <v>22</v>
      </c>
      <c r="C22" s="9" t="s">
        <v>13</v>
      </c>
      <c r="D22" s="3">
        <f>D7*D8</f>
        <v>435.00000000000006</v>
      </c>
      <c r="J22" s="1" t="s">
        <v>80</v>
      </c>
      <c r="K22" s="1" t="s">
        <v>14</v>
      </c>
      <c r="L22" s="76">
        <f>L6*L7*100</f>
        <v>0</v>
      </c>
    </row>
    <row r="23" spans="1:14" s="1" customFormat="1" x14ac:dyDescent="0.35">
      <c r="C23" s="9" t="s">
        <v>14</v>
      </c>
      <c r="D23" s="14">
        <f>D22*D6</f>
        <v>21750.000000000004</v>
      </c>
      <c r="G23" s="5">
        <f>G22*D6</f>
        <v>0</v>
      </c>
    </row>
    <row r="24" spans="1:14" s="1" customFormat="1" ht="18.5" x14ac:dyDescent="0.35">
      <c r="A24" s="7"/>
      <c r="B24" s="7"/>
      <c r="C24" s="9"/>
    </row>
    <row r="25" spans="1:14" s="1" customFormat="1" x14ac:dyDescent="0.35">
      <c r="A25" s="1" t="s">
        <v>12</v>
      </c>
      <c r="C25" s="9" t="s">
        <v>13</v>
      </c>
      <c r="D25" s="3">
        <f>D11*D12</f>
        <v>5220</v>
      </c>
      <c r="J25" s="1" t="s">
        <v>70</v>
      </c>
      <c r="K25" s="1" t="s">
        <v>14</v>
      </c>
      <c r="L25" s="66">
        <f>L10*L11*100</f>
        <v>0</v>
      </c>
    </row>
    <row r="26" spans="1:14" s="1" customFormat="1" x14ac:dyDescent="0.35">
      <c r="C26" s="9" t="s">
        <v>14</v>
      </c>
      <c r="D26" s="14">
        <f>D25*D10</f>
        <v>417600</v>
      </c>
      <c r="G26" s="5"/>
    </row>
    <row r="27" spans="1:14" s="1" customFormat="1" x14ac:dyDescent="0.35">
      <c r="C27" s="9"/>
    </row>
    <row r="28" spans="1:14" s="1" customFormat="1" x14ac:dyDescent="0.35">
      <c r="A28" s="1" t="s">
        <v>15</v>
      </c>
      <c r="C28" s="9" t="s">
        <v>13</v>
      </c>
      <c r="D28" s="4">
        <f>D15*D16</f>
        <v>0</v>
      </c>
      <c r="G28" s="5"/>
      <c r="J28" s="1" t="s">
        <v>72</v>
      </c>
      <c r="K28" s="1" t="s">
        <v>14</v>
      </c>
      <c r="L28" s="76">
        <f>L14*L15*100</f>
        <v>0</v>
      </c>
    </row>
    <row r="29" spans="1:14" s="1" customFormat="1" x14ac:dyDescent="0.35">
      <c r="C29" s="9" t="s">
        <v>14</v>
      </c>
      <c r="D29" s="14">
        <f>D28*D14</f>
        <v>0</v>
      </c>
    </row>
    <row r="30" spans="1:14" s="1" customFormat="1" x14ac:dyDescent="0.35">
      <c r="C30" s="9"/>
    </row>
    <row r="31" spans="1:14" s="1" customFormat="1" ht="19" thickBot="1" x14ac:dyDescent="0.4">
      <c r="A31" s="57" t="s">
        <v>81</v>
      </c>
      <c r="B31" s="57"/>
      <c r="C31" s="58" t="s">
        <v>14</v>
      </c>
      <c r="D31" s="59">
        <f>D26+D29+D23</f>
        <v>439350</v>
      </c>
      <c r="G31" s="5"/>
      <c r="J31" s="1" t="s">
        <v>73</v>
      </c>
      <c r="K31" s="1" t="s">
        <v>14</v>
      </c>
      <c r="L31" s="76">
        <f>L18*L19*100</f>
        <v>0</v>
      </c>
    </row>
    <row r="32" spans="1:14" s="1" customFormat="1" x14ac:dyDescent="0.35">
      <c r="C32" s="9"/>
    </row>
    <row r="33" spans="1:14" s="1" customFormat="1" ht="18.5" x14ac:dyDescent="0.35">
      <c r="A33" s="63" t="s">
        <v>23</v>
      </c>
      <c r="B33" s="7"/>
      <c r="C33" s="1" t="s">
        <v>13</v>
      </c>
      <c r="D33" s="4">
        <f>D28+D25+D22</f>
        <v>5655</v>
      </c>
    </row>
    <row r="34" spans="1:14" s="1" customFormat="1" ht="19" thickBot="1" x14ac:dyDescent="0.4">
      <c r="A34" s="57"/>
      <c r="B34" s="57"/>
      <c r="C34" s="60" t="s">
        <v>14</v>
      </c>
      <c r="D34" s="61">
        <f>D33*$D$18</f>
        <v>282750</v>
      </c>
    </row>
    <row r="35" spans="1:14" s="1" customFormat="1" ht="19" thickBot="1" x14ac:dyDescent="0.4">
      <c r="A35" s="7"/>
      <c r="B35" s="7"/>
      <c r="D35" s="14"/>
      <c r="J35" s="71" t="s">
        <v>74</v>
      </c>
      <c r="K35" s="60" t="s">
        <v>14</v>
      </c>
      <c r="L35" s="72">
        <f>SUM(L22,L25,L28,L31)</f>
        <v>0</v>
      </c>
      <c r="M35" s="60"/>
    </row>
    <row r="36" spans="1:14" s="1" customFormat="1" ht="19" thickBot="1" x14ac:dyDescent="0.4">
      <c r="A36" s="49" t="s">
        <v>24</v>
      </c>
      <c r="B36" s="49"/>
      <c r="C36" s="15" t="s">
        <v>14</v>
      </c>
      <c r="D36" s="17">
        <f>D34-D31</f>
        <v>-156600</v>
      </c>
      <c r="E36" s="1" t="s">
        <v>54</v>
      </c>
    </row>
    <row r="37" spans="1:14" s="1" customFormat="1" ht="19" thickBot="1" x14ac:dyDescent="0.4">
      <c r="G37" s="4"/>
      <c r="J37" s="71" t="s">
        <v>75</v>
      </c>
      <c r="K37" s="62">
        <v>0.15</v>
      </c>
      <c r="L37" s="72">
        <f>L35*K37</f>
        <v>0</v>
      </c>
      <c r="M37" s="60"/>
    </row>
    <row r="38" spans="1:14" s="1" customFormat="1" ht="19" thickBot="1" x14ac:dyDescent="0.4">
      <c r="A38" s="79" t="s">
        <v>82</v>
      </c>
      <c r="B38" s="80">
        <v>0.08</v>
      </c>
      <c r="C38" s="15" t="s">
        <v>83</v>
      </c>
      <c r="D38" s="81">
        <f>D36*B38</f>
        <v>-12528</v>
      </c>
    </row>
    <row r="39" spans="1:14" s="1" customFormat="1" ht="18.5" x14ac:dyDescent="0.35">
      <c r="A39" s="82"/>
      <c r="B39" s="83"/>
      <c r="C39" s="18"/>
      <c r="D39" s="84"/>
    </row>
    <row r="40" spans="1:14" s="1" customFormat="1" ht="19" thickBot="1" x14ac:dyDescent="0.4">
      <c r="A40" s="79" t="s">
        <v>84</v>
      </c>
      <c r="B40" s="80"/>
      <c r="C40" s="15"/>
      <c r="D40" s="81">
        <f>D36+D38</f>
        <v>-169128</v>
      </c>
    </row>
    <row r="41" spans="1:14" s="1" customFormat="1" x14ac:dyDescent="0.35"/>
    <row r="42" spans="1:14" s="1" customFormat="1" ht="18.5" x14ac:dyDescent="0.35">
      <c r="A42" s="7" t="s">
        <v>85</v>
      </c>
      <c r="B42" s="7"/>
      <c r="C42" s="1" t="s">
        <v>14</v>
      </c>
      <c r="D42" s="64">
        <f>E3*D4</f>
        <v>23200</v>
      </c>
      <c r="E42" s="1" t="s">
        <v>34</v>
      </c>
      <c r="F42" s="1" t="s">
        <v>55</v>
      </c>
      <c r="G42" s="5"/>
      <c r="J42" s="1" t="s">
        <v>69</v>
      </c>
    </row>
    <row r="43" spans="1:14" s="1" customFormat="1" x14ac:dyDescent="0.35">
      <c r="A43"/>
      <c r="B43"/>
      <c r="C43"/>
      <c r="D43"/>
      <c r="E43"/>
      <c r="F43"/>
      <c r="G43" s="5"/>
    </row>
    <row r="44" spans="1:14" s="1" customFormat="1" ht="18.5" x14ac:dyDescent="0.35">
      <c r="A44" s="7" t="s">
        <v>86</v>
      </c>
      <c r="B44" s="7"/>
      <c r="C44" s="1" t="s">
        <v>14</v>
      </c>
      <c r="D44" s="14">
        <f>D40-D42</f>
        <v>-192328</v>
      </c>
      <c r="E44" s="1" t="s">
        <v>47</v>
      </c>
      <c r="F44" s="1" t="s">
        <v>17</v>
      </c>
    </row>
    <row r="45" spans="1:14" ht="18.5" x14ac:dyDescent="0.35">
      <c r="A45" s="1"/>
      <c r="B45" s="7"/>
      <c r="C45" s="1"/>
      <c r="D45" s="14"/>
      <c r="E45" s="75">
        <f>D44*20%</f>
        <v>-38465.599999999999</v>
      </c>
      <c r="F45" s="75">
        <f>D44*80%</f>
        <v>-153862.39999999999</v>
      </c>
    </row>
    <row r="46" spans="1:14" s="1" customFormat="1" ht="18.5" x14ac:dyDescent="0.35">
      <c r="D46" s="14"/>
      <c r="J46" s="73" t="s">
        <v>44</v>
      </c>
      <c r="K46" s="1" t="s">
        <v>14</v>
      </c>
      <c r="L46" s="66">
        <f>L37+L35</f>
        <v>0</v>
      </c>
      <c r="M46" s="1" t="s">
        <v>47</v>
      </c>
      <c r="N46" s="1" t="s">
        <v>76</v>
      </c>
    </row>
    <row r="47" spans="1:14" s="1" customFormat="1" x14ac:dyDescent="0.35">
      <c r="D47" s="14"/>
      <c r="M47" s="74">
        <f>L46*0.2</f>
        <v>0</v>
      </c>
      <c r="N47" s="74">
        <f>L46*0.8</f>
        <v>0</v>
      </c>
    </row>
    <row r="48" spans="1:14" s="1" customFormat="1" x14ac:dyDescent="0.35">
      <c r="A48" s="1" t="s">
        <v>57</v>
      </c>
      <c r="C48" s="53" t="s">
        <v>49</v>
      </c>
      <c r="D48" s="14"/>
      <c r="E48" s="5"/>
      <c r="F48" s="5"/>
    </row>
    <row r="49" spans="4:6" s="1" customFormat="1" x14ac:dyDescent="0.35"/>
    <row r="50" spans="4:6" s="1" customFormat="1" x14ac:dyDescent="0.35"/>
    <row r="51" spans="4:6" s="1" customFormat="1" x14ac:dyDescent="0.35">
      <c r="D51" s="14"/>
    </row>
    <row r="52" spans="4:6" s="1" customFormat="1" x14ac:dyDescent="0.35">
      <c r="D52" s="14"/>
      <c r="E52" s="5"/>
      <c r="F52" s="5"/>
    </row>
    <row r="53" spans="4:6" s="1" customFormat="1" x14ac:dyDescent="0.35">
      <c r="D53" s="14"/>
      <c r="E53" s="5"/>
      <c r="F53" s="5"/>
    </row>
    <row r="54" spans="4:6" s="1" customFormat="1" x14ac:dyDescent="0.35">
      <c r="D54" s="14"/>
    </row>
    <row r="55" spans="4:6" s="1" customFormat="1" x14ac:dyDescent="0.35"/>
    <row r="56" spans="4:6" s="1" customFormat="1" x14ac:dyDescent="0.35">
      <c r="D56" s="5"/>
      <c r="E56" s="5"/>
      <c r="F56" s="5"/>
    </row>
    <row r="57" spans="4:6" s="1" customFormat="1" x14ac:dyDescent="0.35">
      <c r="D57" s="5"/>
      <c r="E57" s="5"/>
      <c r="F57" s="5"/>
    </row>
    <row r="58" spans="4:6" s="1" customFormat="1" x14ac:dyDescent="0.35">
      <c r="D58" s="5"/>
      <c r="E58" s="5"/>
      <c r="F58" s="5"/>
    </row>
    <row r="59" spans="4:6" s="1" customFormat="1" x14ac:dyDescent="0.35"/>
    <row r="60" spans="4:6" s="1" customFormat="1" x14ac:dyDescent="0.35"/>
    <row r="61" spans="4:6" s="1" customFormat="1" x14ac:dyDescent="0.35"/>
    <row r="62" spans="4:6" s="1" customFormat="1" x14ac:dyDescent="0.35"/>
  </sheetData>
  <pageMargins left="0.43307086614173229" right="8.9583333333333338E-3" top="0.39370078740157483" bottom="0.39370078740157483" header="0.31496062992125984" footer="0.31496062992125984"/>
  <pageSetup paperSize="9" scale="86" orientation="portrait" r:id="rId1"/>
  <headerFooter>
    <oddFooter>&amp;C&amp;8&amp;Z&amp;F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2 internes Dokument" ma:contentTypeID="0x010100F089ECB76BF9E348A85DA9F63EBD3DDC020300A157EC41EE3963478A1D1995E6422AD2" ma:contentTypeVersion="18" ma:contentTypeDescription="Weisung, Richtlinie, Anleitung etc." ma:contentTypeScope="" ma:versionID="f183042d3a32a193a5d48e1c2a654d8f">
  <xsd:schema xmlns:xsd="http://www.w3.org/2001/XMLSchema" xmlns:xs="http://www.w3.org/2001/XMLSchema" xmlns:p="http://schemas.microsoft.com/office/2006/metadata/properties" xmlns:ns2="1caeb9c7-ab7f-4e20-84a7-598588731e7e" xmlns:ns3="9f47811e-01d5-4617-9800-2aa770a63f6d" xmlns:ns4="9c20bd3e-daf4-4bd9-b2b7-3e121aef44c1" targetNamespace="http://schemas.microsoft.com/office/2006/metadata/properties" ma:root="true" ma:fieldsID="1ab2b4892b6ab5250f745b0f52b40fe3" ns2:_="" ns3:_="" ns4:_="">
    <xsd:import namespace="1caeb9c7-ab7f-4e20-84a7-598588731e7e"/>
    <xsd:import namespace="9f47811e-01d5-4617-9800-2aa770a63f6d"/>
    <xsd:import namespace="9c20bd3e-daf4-4bd9-b2b7-3e121aef44c1"/>
    <xsd:element name="properties">
      <xsd:complexType>
        <xsd:sequence>
          <xsd:element name="documentManagement">
            <xsd:complexType>
              <xsd:all>
                <xsd:element ref="ns2:Prozesse_x0020_Wald"/>
                <xsd:element ref="ns3:Aufgaben_x0020_Wald"/>
                <xsd:element ref="ns4:Dok-Nr."/>
                <xsd:element ref="ns2:Verantwortlich_x0020_für_x0020_Dokument"/>
                <xsd:element ref="ns2:Verantwortlich_x0020_für_x0020_Freigab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eb9c7-ab7f-4e20-84a7-598588731e7e" elementFormDefault="qualified">
    <xsd:import namespace="http://schemas.microsoft.com/office/2006/documentManagement/types"/>
    <xsd:import namespace="http://schemas.microsoft.com/office/infopath/2007/PartnerControls"/>
    <xsd:element name="Prozesse_x0020_Wald" ma:index="1" ma:displayName="Prozesse Wald" ma:list="{5a51c91c-2f91-4998-8872-98b166686133}" ma:internalName="Prozesse_x0020_Wald" ma:readOnly="false" ma:showField="Title" ma:web="1caeb9c7-ab7f-4e20-84a7-598588731e7e">
      <xsd:simpleType>
        <xsd:restriction base="dms:Lookup"/>
      </xsd:simpleType>
    </xsd:element>
    <xsd:element name="Verantwortlich_x0020_für_x0020_Dokument" ma:index="4" ma:displayName="Verantwortung" ma:list="{81a40202-2c5a-4fb0-86e7-f48e57f8495c}" ma:internalName="Verantwortlich_x0020_f_x00fc_r_x0020_Dokument" ma:readOnly="false" ma:showField="Title" ma:web="1caeb9c7-ab7f-4e20-84a7-598588731e7e">
      <xsd:simpleType>
        <xsd:restriction base="dms:Lookup"/>
      </xsd:simpleType>
    </xsd:element>
    <xsd:element name="Verantwortlich_x0020_für_x0020_Freigabe" ma:index="5" ma:displayName="Freigabe" ma:list="{81a40202-2c5a-4fb0-86e7-f48e57f8495c}" ma:internalName="Verantwortlich_x0020_f_x00fc_r_x0020_Freigabe" ma:readOnly="false" ma:showField="Title" ma:web="1caeb9c7-ab7f-4e20-84a7-598588731e7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7811e-01d5-4617-9800-2aa770a63f6d" elementFormDefault="qualified">
    <xsd:import namespace="http://schemas.microsoft.com/office/2006/documentManagement/types"/>
    <xsd:import namespace="http://schemas.microsoft.com/office/infopath/2007/PartnerControls"/>
    <xsd:element name="Aufgaben_x0020_Wald" ma:index="2" ma:displayName="Aufgabe" ma:indexed="true" ma:list="{11d1349a-2f35-4f65-89e8-c341ba9351f8}" ma:internalName="Aufgaben_x0020_Wald" ma:readOnly="false" ma:showField="Title" ma:web="9f47811e-01d5-4617-9800-2aa770a63f6d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0bd3e-daf4-4bd9-b2b7-3e121aef44c1" elementFormDefault="qualified">
    <xsd:import namespace="http://schemas.microsoft.com/office/2006/documentManagement/types"/>
    <xsd:import namespace="http://schemas.microsoft.com/office/infopath/2007/PartnerControls"/>
    <xsd:element name="Dok-Nr." ma:index="3" ma:displayName="DokNr" ma:description="Dok-Nr. setzt sich zusammen aus: Aufgabe z. Bsp: 310., Inhaltstyp z.Bsp.: 2. und fortl. Nummer: 01 / 02 / 03 etc. = 310.2.01" ma:internalName="Dok_x002d_Nr_x002e_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zesse_x0020_Wald xmlns="1caeb9c7-ab7f-4e20-84a7-598588731e7e">1</Prozesse_x0020_Wald>
    <Verantwortlich_x0020_für_x0020_Dokument xmlns="1caeb9c7-ab7f-4e20-84a7-598588731e7e">2</Verantwortlich_x0020_für_x0020_Dokument>
    <Verantwortlich_x0020_für_x0020_Freigabe xmlns="1caeb9c7-ab7f-4e20-84a7-598588731e7e">1</Verantwortlich_x0020_für_x0020_Freigabe>
    <Dok-Nr. xmlns="9c20bd3e-daf4-4bd9-b2b7-3e121aef44c1">800.2.04</Dok-Nr.>
    <Aufgaben_x0020_Wald xmlns="9f47811e-01d5-4617-9800-2aa770a63f6d">62</Aufgaben_x0020_Wald>
  </documentManagement>
</p:properties>
</file>

<file path=customXml/itemProps1.xml><?xml version="1.0" encoding="utf-8"?>
<ds:datastoreItem xmlns:ds="http://schemas.openxmlformats.org/officeDocument/2006/customXml" ds:itemID="{4A783D1F-6A63-4D88-8D95-06ACB9948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6E25B7-91AE-49EA-A70C-826E9966BD90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2618DFD7-25E4-46CA-9EA4-887EBE93C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aeb9c7-ab7f-4e20-84a7-598588731e7e"/>
    <ds:schemaRef ds:uri="9f47811e-01d5-4617-9800-2aa770a63f6d"/>
    <ds:schemaRef ds:uri="9c20bd3e-daf4-4bd9-b2b7-3e121aef44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AAE4A30-E851-4098-A970-01E35A5E1C88}">
  <ds:schemaRefs>
    <ds:schemaRef ds:uri="http://schemas.microsoft.com/office/2006/metadata/properties"/>
    <ds:schemaRef ds:uri="http://schemas.microsoft.com/office/infopath/2007/PartnerControls"/>
    <ds:schemaRef ds:uri="1caeb9c7-ab7f-4e20-84a7-598588731e7e"/>
    <ds:schemaRef ds:uri="9c20bd3e-daf4-4bd9-b2b7-3e121aef44c1"/>
    <ds:schemaRef ds:uri="9f47811e-01d5-4617-9800-2aa770a63f6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Ent Ber. pauschal leer</vt:lpstr>
      <vt:lpstr>Ent Ber. pauschal Beispiel</vt:lpstr>
      <vt:lpstr>Ent Ber. n Aufwand leer</vt:lpstr>
      <vt:lpstr>Ent Ber. n Aufwand Beispiel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Zahner Miguel</dc:creator>
  <cp:lastModifiedBy>Zahner Miguel</cp:lastModifiedBy>
  <cp:lastPrinted>2013-01-15T10:24:00Z</cp:lastPrinted>
  <dcterms:created xsi:type="dcterms:W3CDTF">2011-01-11T15:34:52Z</dcterms:created>
  <dcterms:modified xsi:type="dcterms:W3CDTF">2021-09-24T06:41:18Z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0x010100F089ECB76BF9E348A85DA9F63EBD3DDC020300A157EC41EE3963478A1D1995E6422AD2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Vorlage">
    <vt:bool>false</vt:bool>
  </property>
  <property fmtid="{D5CDD505-2E9C-101B-9397-08002B2CF9AE}" pid="6" name="Aufgaben Wald">
    <vt:lpwstr>62</vt:lpwstr>
  </property>
  <property fmtid="{D5CDD505-2E9C-101B-9397-08002B2CF9AE}" pid="7" name="Archiv">
    <vt:bool>false</vt:bool>
  </property>
</Properties>
</file>