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kt\shares\KTHOMES\00385732\Eigene Dokumente\CMI\84960637b7bb432bb24e99f20ba15943\"/>
    </mc:Choice>
  </mc:AlternateContent>
  <bookViews>
    <workbookView xWindow="0" yWindow="0" windowWidth="20490" windowHeight="8460"/>
  </bookViews>
  <sheets>
    <sheet name="Alternative DB-TS-Kalkulation" sheetId="1" r:id="rId1"/>
    <sheet name="Tabelle2" sheetId="2" state="hidden" r:id="rId2"/>
  </sheets>
  <definedNames>
    <definedName name="_xlnm.Print_Area" localSheetId="0">'Alternative DB-TS-Kalkulation'!$A$1:$Q$139</definedName>
  </definedNames>
  <calcPr calcId="162913"/>
</workbook>
</file>

<file path=xl/calcChain.xml><?xml version="1.0" encoding="utf-8"?>
<calcChain xmlns="http://schemas.openxmlformats.org/spreadsheetml/2006/main">
  <c r="H63" i="1" l="1"/>
  <c r="F63" i="1"/>
  <c r="L79" i="1" l="1"/>
  <c r="J83" i="1"/>
  <c r="D39" i="1" l="1"/>
  <c r="H23" i="1" l="1"/>
  <c r="O83" i="1" l="1"/>
  <c r="O92" i="1"/>
  <c r="L83" i="1"/>
  <c r="J92" i="1"/>
  <c r="L92" i="1" s="1"/>
  <c r="P92" i="1" l="1"/>
  <c r="N83" i="1"/>
  <c r="P83" i="1"/>
  <c r="N92" i="1"/>
  <c r="Q92" i="1"/>
  <c r="Q83" i="1"/>
  <c r="H25" i="1"/>
  <c r="F54" i="1" l="1"/>
  <c r="F53" i="1"/>
  <c r="F52" i="1"/>
  <c r="H54" i="1" l="1"/>
  <c r="H53" i="1"/>
  <c r="H52" i="1"/>
  <c r="G49" i="1"/>
  <c r="H87" i="1"/>
  <c r="J87" i="1" s="1"/>
  <c r="F87" i="1"/>
  <c r="O87" i="1" s="1"/>
  <c r="L87" i="1" l="1"/>
  <c r="N87" i="1" s="1"/>
  <c r="P87" i="1"/>
  <c r="Q87" i="1"/>
  <c r="H49" i="1"/>
  <c r="F49" i="1"/>
  <c r="D28" i="1" l="1"/>
  <c r="D27" i="1"/>
  <c r="D26" i="1"/>
  <c r="H28" i="1"/>
  <c r="H27" i="1"/>
  <c r="H26" i="1"/>
  <c r="H29" i="1" l="1"/>
  <c r="L77" i="1" s="1"/>
  <c r="N77" i="1" s="1"/>
  <c r="H32" i="1"/>
  <c r="D25" i="1"/>
  <c r="D29" i="1" s="1"/>
  <c r="H94" i="1" l="1"/>
  <c r="J94" i="1" s="1"/>
  <c r="L94" i="1" s="1"/>
  <c r="G24" i="1"/>
  <c r="F91" i="1"/>
  <c r="O91" i="1" s="1"/>
  <c r="F85" i="1"/>
  <c r="O85" i="1" s="1"/>
  <c r="F82" i="1"/>
  <c r="O82" i="1" s="1"/>
  <c r="F84" i="1"/>
  <c r="O84" i="1" s="1"/>
  <c r="F86" i="1"/>
  <c r="O86" i="1" s="1"/>
  <c r="F88" i="1"/>
  <c r="O88" i="1" s="1"/>
  <c r="F89" i="1"/>
  <c r="O89" i="1" s="1"/>
  <c r="F90" i="1"/>
  <c r="O90" i="1" s="1"/>
  <c r="F93" i="1"/>
  <c r="O93" i="1" s="1"/>
  <c r="F94" i="1"/>
  <c r="O94" i="1" s="1"/>
  <c r="F95" i="1"/>
  <c r="O95" i="1" s="1"/>
  <c r="F96" i="1"/>
  <c r="O96" i="1" s="1"/>
  <c r="F97" i="1"/>
  <c r="O97" i="1" s="1"/>
  <c r="F98" i="1"/>
  <c r="O98" i="1" s="1"/>
  <c r="F99" i="1"/>
  <c r="O99" i="1" s="1"/>
  <c r="F100" i="1"/>
  <c r="O100" i="1" s="1"/>
  <c r="F101" i="1"/>
  <c r="O101" i="1" s="1"/>
  <c r="F102" i="1"/>
  <c r="O102" i="1" s="1"/>
  <c r="H84" i="1"/>
  <c r="J84" i="1" s="1"/>
  <c r="H85" i="1"/>
  <c r="J85" i="1" s="1"/>
  <c r="H86" i="1"/>
  <c r="J86" i="1" s="1"/>
  <c r="H88" i="1"/>
  <c r="H89" i="1"/>
  <c r="H90" i="1"/>
  <c r="H91" i="1"/>
  <c r="J91" i="1" s="1"/>
  <c r="L91" i="1" s="1"/>
  <c r="H93" i="1"/>
  <c r="J93" i="1" s="1"/>
  <c r="L93" i="1" s="1"/>
  <c r="H95" i="1"/>
  <c r="J95" i="1" s="1"/>
  <c r="L95" i="1" s="1"/>
  <c r="H96" i="1"/>
  <c r="J96" i="1" s="1"/>
  <c r="L96" i="1" s="1"/>
  <c r="H97" i="1"/>
  <c r="J97" i="1" s="1"/>
  <c r="H98" i="1"/>
  <c r="J98" i="1" s="1"/>
  <c r="L98" i="1" s="1"/>
  <c r="H99" i="1"/>
  <c r="J99" i="1" s="1"/>
  <c r="H100" i="1"/>
  <c r="J100" i="1" s="1"/>
  <c r="H101" i="1"/>
  <c r="J101" i="1" s="1"/>
  <c r="H102" i="1"/>
  <c r="H82" i="1"/>
  <c r="J82" i="1" s="1"/>
  <c r="F44" i="1"/>
  <c r="F45" i="1"/>
  <c r="F46" i="1"/>
  <c r="F47" i="1"/>
  <c r="F48" i="1"/>
  <c r="F50" i="1"/>
  <c r="F51" i="1"/>
  <c r="F55" i="1"/>
  <c r="F56" i="1"/>
  <c r="F57" i="1"/>
  <c r="F58" i="1"/>
  <c r="F59" i="1"/>
  <c r="F60" i="1"/>
  <c r="F61" i="1"/>
  <c r="F62" i="1"/>
  <c r="F64" i="1"/>
  <c r="F65" i="1"/>
  <c r="F43" i="1"/>
  <c r="H61" i="1"/>
  <c r="H62" i="1"/>
  <c r="H64" i="1"/>
  <c r="H65" i="1"/>
  <c r="H44" i="1"/>
  <c r="H45" i="1"/>
  <c r="H46" i="1"/>
  <c r="H47" i="1"/>
  <c r="H48" i="1"/>
  <c r="H50" i="1"/>
  <c r="H51" i="1"/>
  <c r="H55" i="1"/>
  <c r="H56" i="1"/>
  <c r="H57" i="1"/>
  <c r="H58" i="1"/>
  <c r="H59" i="1"/>
  <c r="H60" i="1"/>
  <c r="H43" i="1"/>
  <c r="F22" i="1"/>
  <c r="F23" i="1"/>
  <c r="F24" i="1"/>
  <c r="F32" i="1"/>
  <c r="F33" i="1"/>
  <c r="F34" i="1"/>
  <c r="F35" i="1"/>
  <c r="F36" i="1"/>
  <c r="F38" i="1"/>
  <c r="F20" i="1"/>
  <c r="H38" i="1"/>
  <c r="H33" i="1"/>
  <c r="H34" i="1"/>
  <c r="H35" i="1"/>
  <c r="H36" i="1"/>
  <c r="H22" i="1"/>
  <c r="H20" i="1"/>
  <c r="H67" i="1" l="1"/>
  <c r="Q82" i="1"/>
  <c r="P82" i="1"/>
  <c r="L82" i="1"/>
  <c r="O106" i="1"/>
  <c r="J90" i="1"/>
  <c r="L90" i="1" s="1"/>
  <c r="N90" i="1" s="1"/>
  <c r="J88" i="1"/>
  <c r="L88" i="1" s="1"/>
  <c r="N88" i="1" s="1"/>
  <c r="P88" i="1" s="1"/>
  <c r="Q88" i="1" s="1"/>
  <c r="J103" i="1"/>
  <c r="J102" i="1"/>
  <c r="H39" i="1"/>
  <c r="E111" i="1" s="1"/>
  <c r="G111" i="1" s="1"/>
  <c r="N98" i="1"/>
  <c r="P98" i="1"/>
  <c r="N93" i="1"/>
  <c r="P93" i="1"/>
  <c r="L101" i="1"/>
  <c r="N101" i="1" s="1"/>
  <c r="P101" i="1"/>
  <c r="L97" i="1"/>
  <c r="N97" i="1" s="1"/>
  <c r="P97" i="1"/>
  <c r="P91" i="1"/>
  <c r="L86" i="1"/>
  <c r="N86" i="1" s="1"/>
  <c r="P86" i="1"/>
  <c r="L100" i="1"/>
  <c r="N100" i="1" s="1"/>
  <c r="P100" i="1"/>
  <c r="L85" i="1"/>
  <c r="N85" i="1" s="1"/>
  <c r="P85" i="1"/>
  <c r="Q85" i="1" s="1"/>
  <c r="L99" i="1"/>
  <c r="N99" i="1" s="1"/>
  <c r="P99" i="1"/>
  <c r="N95" i="1"/>
  <c r="P95" i="1"/>
  <c r="L84" i="1"/>
  <c r="N84" i="1" s="1"/>
  <c r="P84" i="1"/>
  <c r="N94" i="1"/>
  <c r="Q94" i="1" s="1"/>
  <c r="P94" i="1"/>
  <c r="Q93" i="1"/>
  <c r="Q101" i="1"/>
  <c r="Q97" i="1"/>
  <c r="Q91" i="1"/>
  <c r="N91" i="1"/>
  <c r="Q86" i="1"/>
  <c r="Q100" i="1"/>
  <c r="Q90" i="1"/>
  <c r="Q98" i="1"/>
  <c r="Q99" i="1"/>
  <c r="Q95" i="1"/>
  <c r="Q84" i="1"/>
  <c r="J89" i="1"/>
  <c r="L89" i="1" s="1"/>
  <c r="F103" i="1"/>
  <c r="P119" i="1" s="1"/>
  <c r="H103" i="1"/>
  <c r="B138" i="1" s="1"/>
  <c r="F67" i="1"/>
  <c r="D30" i="1"/>
  <c r="F30" i="1" s="1"/>
  <c r="F39" i="1" s="1"/>
  <c r="P117" i="1" s="1"/>
  <c r="Q117" i="1" s="1"/>
  <c r="N82" i="1" l="1"/>
  <c r="L104" i="1"/>
  <c r="C111" i="1"/>
  <c r="J77" i="1"/>
  <c r="P118" i="1"/>
  <c r="Q118" i="1" s="1"/>
  <c r="O77" i="1"/>
  <c r="P90" i="1"/>
  <c r="N89" i="1"/>
  <c r="P89" i="1" s="1"/>
  <c r="L102" i="1"/>
  <c r="N102" i="1" s="1"/>
  <c r="P102" i="1"/>
  <c r="Q102" i="1"/>
  <c r="N96" i="1"/>
  <c r="E107" i="1"/>
  <c r="Q89" i="1"/>
  <c r="C107" i="1"/>
  <c r="P77" i="1" l="1"/>
  <c r="Q77" i="1" s="1"/>
  <c r="P120" i="1"/>
  <c r="P96" i="1"/>
  <c r="Q96" i="1" s="1"/>
  <c r="Q106" i="1" s="1"/>
  <c r="Q119" i="1" s="1"/>
  <c r="Q120" i="1" s="1"/>
  <c r="G107" i="1"/>
  <c r="Q122" i="1" l="1"/>
</calcChain>
</file>

<file path=xl/sharedStrings.xml><?xml version="1.0" encoding="utf-8"?>
<sst xmlns="http://schemas.openxmlformats.org/spreadsheetml/2006/main" count="189" uniqueCount="169">
  <si>
    <t xml:space="preserve">E-Mail: </t>
  </si>
  <si>
    <t xml:space="preserve">Zone: </t>
  </si>
  <si>
    <t>Deckungsbeitrag-/Trockensubstanz-Kalkulation gemäss Art. 36 RPV</t>
  </si>
  <si>
    <t>Ersteller: KOLAS-Arbeitsgruppe Bauen ausserhalb Bauzone</t>
  </si>
  <si>
    <t xml:space="preserve">Tel. / Natel: </t>
  </si>
  <si>
    <t>Höhe ü. M. :</t>
  </si>
  <si>
    <t>PLZ / Ort:</t>
  </si>
  <si>
    <t>Vorname:</t>
  </si>
  <si>
    <t>Kulturen</t>
  </si>
  <si>
    <t>DB gesamt</t>
  </si>
  <si>
    <t>TS-Potenzial</t>
  </si>
  <si>
    <t>gesamt</t>
  </si>
  <si>
    <t>ha</t>
  </si>
  <si>
    <t>Fr. / ha</t>
  </si>
  <si>
    <t>Fr.</t>
  </si>
  <si>
    <t>dt TS</t>
  </si>
  <si>
    <t>Gemüse</t>
  </si>
  <si>
    <t>Hauptfutterfläche</t>
  </si>
  <si>
    <t>NW KW SM</t>
  </si>
  <si>
    <t>GF Verkauf</t>
  </si>
  <si>
    <t>Dauerkulturen</t>
  </si>
  <si>
    <t>Obst</t>
  </si>
  <si>
    <t>Beeren</t>
  </si>
  <si>
    <t>Reben</t>
  </si>
  <si>
    <t>Kirschen</t>
  </si>
  <si>
    <t>Streue, Hecken etc.</t>
  </si>
  <si>
    <t>alle übrigen LN</t>
  </si>
  <si>
    <t xml:space="preserve">Total </t>
  </si>
  <si>
    <t xml:space="preserve">Fläche </t>
  </si>
  <si>
    <t>Silobetrieb:</t>
  </si>
  <si>
    <t>Ja</t>
  </si>
  <si>
    <t>Nein</t>
  </si>
  <si>
    <t>41 / Hügelzone</t>
  </si>
  <si>
    <t>31 / Talzone</t>
  </si>
  <si>
    <t>51 / Bergzone I</t>
  </si>
  <si>
    <t>52 / Bergzone II</t>
  </si>
  <si>
    <t>53 / Bergzone III</t>
  </si>
  <si>
    <t>54 / Bergzone IV</t>
  </si>
  <si>
    <t>61 / Sömmerungsgebiet</t>
  </si>
  <si>
    <t>Tierhaltung</t>
  </si>
  <si>
    <t>Raufutter</t>
  </si>
  <si>
    <t>Kühe ≥ 7000 kg</t>
  </si>
  <si>
    <t>Mutterkühe inkl. Kalb</t>
  </si>
  <si>
    <t>Jungvieh &gt; 2 Jahre /Stier</t>
  </si>
  <si>
    <t>Jungvieh 1-2 Jahre</t>
  </si>
  <si>
    <t>Fohlen</t>
  </si>
  <si>
    <t>Maultiere / Esel / Ponys</t>
  </si>
  <si>
    <t>Milchschafe</t>
  </si>
  <si>
    <t>Andere Schafe &gt;1J / Widder</t>
  </si>
  <si>
    <t>Jungschafe &lt; 1 Jahr</t>
  </si>
  <si>
    <t>Milchziegen</t>
  </si>
  <si>
    <t>Andere Ziegen &gt; 1 J / Bock</t>
  </si>
  <si>
    <t>Jungziegen &lt; 1 J</t>
  </si>
  <si>
    <t>Damhirsche</t>
  </si>
  <si>
    <t>Rothirsch</t>
  </si>
  <si>
    <t>Kälber Vollmilchmast</t>
  </si>
  <si>
    <t>Plätze</t>
  </si>
  <si>
    <t>Kälber Kombimast</t>
  </si>
  <si>
    <t>minus</t>
  </si>
  <si>
    <t>Total</t>
  </si>
  <si>
    <t>Stück</t>
  </si>
  <si>
    <t>TS-Bedarf</t>
  </si>
  <si>
    <t>Kraftfutter</t>
  </si>
  <si>
    <t>nicht. säug. Zuchtschweine &gt; 6 Mt</t>
  </si>
  <si>
    <t>Zuchteber</t>
  </si>
  <si>
    <t>abges. Ferkel bis 25 kg</t>
  </si>
  <si>
    <t>Remonten Mastschweine</t>
  </si>
  <si>
    <t>Abferkel-u.Aufzuchtb. in AFP 2 stufig</t>
  </si>
  <si>
    <t>Deck- u. Wartebetrieb in AFP 2 stufig</t>
  </si>
  <si>
    <t>Zuchthennen</t>
  </si>
  <si>
    <t>Legehennen</t>
  </si>
  <si>
    <t xml:space="preserve">Junghennen, -hähne u. Küken </t>
  </si>
  <si>
    <t>Truten jedes Alter</t>
  </si>
  <si>
    <t>Fische (pro Tonnen jährlich)</t>
  </si>
  <si>
    <t>Zibbe inkl. Remonte</t>
  </si>
  <si>
    <t>Mastkaninchen</t>
  </si>
  <si>
    <t>Ergebnis</t>
  </si>
  <si>
    <t>bodenabhängig</t>
  </si>
  <si>
    <t>bodenunabhängig</t>
  </si>
  <si>
    <t xml:space="preserve">Differenz </t>
  </si>
  <si>
    <t>Deckungsbeitrag</t>
  </si>
  <si>
    <t>Bedarf inkl. Aufstockung</t>
  </si>
  <si>
    <t>TS-Deckungsgrad</t>
  </si>
  <si>
    <t>TS-Bilanz</t>
  </si>
  <si>
    <t xml:space="preserve">Ort / Datum: </t>
  </si>
  <si>
    <t xml:space="preserve">Unterschrift: </t>
  </si>
  <si>
    <t xml:space="preserve">In die grauen Zellen sind die entsprechenden Betriebsdaten einzutragen. </t>
  </si>
  <si>
    <t>Die Einheitswerte können nicht verändert werden.</t>
  </si>
  <si>
    <t>Abkürzungen</t>
  </si>
  <si>
    <t>Anleitung</t>
  </si>
  <si>
    <t>grösser</t>
  </si>
  <si>
    <t>kleiner</t>
  </si>
  <si>
    <t>Getr/KM/Raps</t>
  </si>
  <si>
    <t>offene Ackerfläche extensiv ohne SM</t>
  </si>
  <si>
    <t>offene Ackerfläche intensiv</t>
  </si>
  <si>
    <t>ZR/ Kart/Bohnen</t>
  </si>
  <si>
    <t>Hochstammobst</t>
  </si>
  <si>
    <t>Kälber 160 Tag - 1 Jahr</t>
  </si>
  <si>
    <t>Kälber &lt; 160 Tag</t>
  </si>
  <si>
    <t>Rinder zur Mast &gt; 160 Tag</t>
  </si>
  <si>
    <r>
      <t>Pouletmast (15 Stück / m</t>
    </r>
    <r>
      <rPr>
        <vertAlign val="superscript"/>
        <sz val="10"/>
        <color theme="1"/>
        <rFont val="Calibri"/>
        <family val="2"/>
        <scheme val="minor"/>
      </rPr>
      <t>2</t>
    </r>
    <r>
      <rPr>
        <sz val="10"/>
        <color theme="1"/>
        <rFont val="Calibri"/>
        <family val="2"/>
        <scheme val="minor"/>
      </rPr>
      <t>)</t>
    </r>
  </si>
  <si>
    <r>
      <t>Trutenaufzucht (12 Stück / m</t>
    </r>
    <r>
      <rPr>
        <vertAlign val="superscript"/>
        <sz val="10"/>
        <color theme="1"/>
        <rFont val="Calibri"/>
        <family val="2"/>
        <scheme val="minor"/>
      </rPr>
      <t>2</t>
    </r>
    <r>
      <rPr>
        <sz val="10"/>
        <color theme="1"/>
        <rFont val="Calibri"/>
        <family val="2"/>
        <scheme val="minor"/>
      </rPr>
      <t>)</t>
    </r>
  </si>
  <si>
    <r>
      <t>Trutenausmast (4 Stück / m</t>
    </r>
    <r>
      <rPr>
        <vertAlign val="superscript"/>
        <sz val="10"/>
        <color theme="1"/>
        <rFont val="Calibri"/>
        <family val="2"/>
        <scheme val="minor"/>
      </rPr>
      <t>2</t>
    </r>
    <r>
      <rPr>
        <sz val="10"/>
        <color theme="1"/>
        <rFont val="Calibri"/>
        <family val="2"/>
        <scheme val="minor"/>
      </rPr>
      <t>)</t>
    </r>
  </si>
  <si>
    <t>AFP = Arbeitsteilung Ferkelproduktion;  DB = Deckungsbeitrag; Getr = Getreide; GF = Grundfutter;  Kart = Kartoffeln; KW = Kunstwiesen; KM = Körnermais; LN = Landwirtschaftliche Nutzfläche; NW = Naturwiesen;  SM = Silomais; TS = Trockensubstanz; ZR = Zuckerrüben</t>
  </si>
  <si>
    <t xml:space="preserve">Angaben basieren auf: </t>
  </si>
  <si>
    <t>Bemerkungen:</t>
  </si>
  <si>
    <t>…………………………………………………………</t>
  </si>
  <si>
    <t>Alpabzug (Alp mehrjährig gesichert)</t>
  </si>
  <si>
    <t>Hauptfutterfläche anrechenbar</t>
  </si>
  <si>
    <t>Pferde</t>
  </si>
  <si>
    <t>Bei Bauten und Anlagen für die Haltung und Nutzung von Pferden ist Art. 16a Abs. 2 RPG resp. Art. 36 RPV (innere Auf-</t>
  </si>
  <si>
    <t xml:space="preserve">stockung) nicht anwendbar, da mit Art. 16abis RPG eine spezielle Norm zur Haltung und Nutzung von Pferden existiert. 
</t>
  </si>
  <si>
    <t>Kälber Milch Nebenprodukte</t>
  </si>
  <si>
    <t>Lohnaufzucht Rindvieh</t>
  </si>
  <si>
    <t>Saugferkel</t>
  </si>
  <si>
    <t>Säug. Zuchtschweine</t>
  </si>
  <si>
    <t>TS-Potenzial pro Einheit/Jahr</t>
  </si>
  <si>
    <t>TS-Potenzial gesamt / Jahr</t>
  </si>
  <si>
    <t>Nachname:</t>
  </si>
  <si>
    <t>Betriebsname:</t>
  </si>
  <si>
    <t>DB/Einheit/ Jahr</t>
  </si>
  <si>
    <t>Betriebsnr.:</t>
  </si>
  <si>
    <t>Strasse:</t>
  </si>
  <si>
    <t>Standardmässig werden alle Tiere auf der 2. Seite der bodenunabhängigen Produktion zugerechnet. Insbesondere bei den Schweinen und beim Geflügel muss jeweils abgeklärt werden, ob die betriebseigenen oder die fremden Futtermittel überwiegen. Nur wenn die betriebseigenen Futtermittel überwiegen, dürfen die Deckungsbeiträge der bodenabhängigen Produktion zugerechnet werden.</t>
  </si>
  <si>
    <t>Abzug nach Pferden &gt; 900 Tage</t>
  </si>
  <si>
    <t>Abzug nach Pferden 180-900 Tage</t>
  </si>
  <si>
    <t>Pferde &gt; 900 Tage (alle Nutzungen)</t>
  </si>
  <si>
    <t>Pferde 180-900 Tage. (alle Nutzungen)</t>
  </si>
  <si>
    <t>Verfübare Menge</t>
  </si>
  <si>
    <t>Bodenabhängig</t>
  </si>
  <si>
    <t>Tierkategorie</t>
  </si>
  <si>
    <t>dt TS Total</t>
  </si>
  <si>
    <t>Anteil der Futter-TS</t>
  </si>
  <si>
    <t>Limite</t>
  </si>
  <si>
    <t>dt TS pro Jahr</t>
  </si>
  <si>
    <t>Zuweisung</t>
  </si>
  <si>
    <t>Prozente</t>
  </si>
  <si>
    <t>Fr. pro Jahr</t>
  </si>
  <si>
    <t>Differenz Verteilung</t>
  </si>
  <si>
    <t>Total Deckungsbeitrag Kraftfutter-Tiere</t>
  </si>
  <si>
    <t>Zusammenstellung Deckungsbeiträge</t>
  </si>
  <si>
    <t>Anteil Bodenabhängiger Deckungsbeitrag</t>
  </si>
  <si>
    <t>Pflanzenbau</t>
  </si>
  <si>
    <t>Raufutterverzehrer-Tiere</t>
  </si>
  <si>
    <t>Kraftfutter-Tiere</t>
  </si>
  <si>
    <t>Total Deckungsbeitrag</t>
  </si>
  <si>
    <t>Verwertung eigenes Kraftfutter für bodenunabhägige Tierkategorie</t>
  </si>
  <si>
    <t>Raufutterverzehrer muss Kriterien bodenabhängig erfüllen</t>
  </si>
  <si>
    <t>TS-Ertrag aus Planbilanz für Futtergetreide &amp; Körnermais</t>
  </si>
  <si>
    <t>davon verwertet als Kraftfutter auf Betrieb</t>
  </si>
  <si>
    <t>Fläche Getreide und Körnermais, welche für die bodenunabhängige Tierkategorie verwendet wird</t>
  </si>
  <si>
    <t>Zuweisung von Futtergetreide &amp; Körnermais an Tierkategorie</t>
  </si>
  <si>
    <t>Hinweise</t>
  </si>
  <si>
    <t>Manuelle Zuteilung der Futterproduktion für die Kraftfutter-Tiere</t>
  </si>
  <si>
    <t>D 21</t>
  </si>
  <si>
    <t>J 21</t>
  </si>
  <si>
    <t>- Futterbedarf der Raufutterverzehrer muss bei alternativer Berechnung immer mindestens zu 66%</t>
  </si>
  <si>
    <t xml:space="preserve">  gedeckt sein</t>
  </si>
  <si>
    <t>Bitte folgende Felder für altenative Berechnung zusätzlich ausfüllen:</t>
  </si>
  <si>
    <r>
      <t xml:space="preserve"> </t>
    </r>
    <r>
      <rPr>
        <b/>
        <sz val="10"/>
        <rFont val="Arial"/>
        <family val="2"/>
      </rPr>
      <t>→</t>
    </r>
    <r>
      <rPr>
        <b/>
        <sz val="10"/>
        <rFont val="Calibri"/>
        <family val="2"/>
      </rPr>
      <t xml:space="preserve"> </t>
    </r>
    <r>
      <rPr>
        <b/>
        <sz val="10"/>
        <rFont val="Calibri"/>
        <family val="2"/>
        <scheme val="minor"/>
      </rPr>
      <t>muss kleiner oder gleich D 21 sein!</t>
    </r>
  </si>
  <si>
    <t>TS-Ertrag für Futtergetreide &amp; Körnermais aus Planbilanz für bodenunabhängige Tierkategorie</t>
  </si>
  <si>
    <t>Deckungs-beitrag</t>
  </si>
  <si>
    <t>- Die Kategorien bei den Zuchtschweinen dürfen nicht separat aufgeteilt werden!</t>
  </si>
  <si>
    <t>L 83 - L 103</t>
  </si>
  <si>
    <t>→ Differenz muss 0.0 sein</t>
  </si>
  <si>
    <t>Kühe &lt;7000kg+Wasserbüffel</t>
  </si>
  <si>
    <t>Bei Bedarf erhalten Sie weitere Auskünfte bei der Abteilung Landwirtschaft unter der Telefonnummer 041 349 74 00.</t>
  </si>
  <si>
    <t>Version 1.5 LU</t>
  </si>
  <si>
    <t>Ergänzung lawa 03.06.2020, aktualisiert am 05.02.2024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</si>
</sst>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17" x14ac:knownFonts="1">
    <font>
      <sz val="10"/>
      <color theme="1"/>
      <name val="Arial"/>
      <family val="2"/>
    </font>
    <font>
      <b/>
      <sz val="10"/>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sz val="10"/>
      <color theme="1"/>
      <name val="Calibri"/>
      <family val="2"/>
    </font>
    <font>
      <sz val="12"/>
      <color theme="1"/>
      <name val="Arial"/>
      <family val="2"/>
    </font>
    <font>
      <sz val="9"/>
      <color theme="1"/>
      <name val="Calibri"/>
      <family val="2"/>
      <scheme val="minor"/>
    </font>
    <font>
      <vertAlign val="superscript"/>
      <sz val="10"/>
      <color theme="1"/>
      <name val="Calibri"/>
      <family val="2"/>
      <scheme val="minor"/>
    </font>
    <font>
      <i/>
      <sz val="10"/>
      <color theme="1"/>
      <name val="Calibri"/>
      <family val="2"/>
      <scheme val="minor"/>
    </font>
    <font>
      <b/>
      <sz val="10"/>
      <color rgb="FF000000"/>
      <name val="Arial"/>
      <family val="2"/>
    </font>
    <font>
      <sz val="10"/>
      <color rgb="FF000000"/>
      <name val="Calibri"/>
      <family val="2"/>
    </font>
    <font>
      <b/>
      <sz val="10"/>
      <color rgb="FF000000"/>
      <name val="Calibri"/>
      <family val="2"/>
    </font>
    <font>
      <sz val="15"/>
      <color rgb="FF000000"/>
      <name val="Arial"/>
      <family val="2"/>
    </font>
    <font>
      <b/>
      <sz val="10"/>
      <name val="Calibri"/>
      <family val="2"/>
      <scheme val="minor"/>
    </font>
    <font>
      <b/>
      <sz val="10"/>
      <name val="Arial"/>
      <family val="2"/>
    </font>
    <font>
      <b/>
      <sz val="10"/>
      <name val="Calibri"/>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CE6F1"/>
        <bgColor rgb="FF000000"/>
      </patternFill>
    </fill>
    <fill>
      <patternFill patternType="solid">
        <fgColor theme="9" tint="0.39997558519241921"/>
        <bgColor indexed="64"/>
      </patternFill>
    </fill>
    <fill>
      <patternFill patternType="solid">
        <fgColor theme="8" tint="0.79998168889431442"/>
        <bgColor rgb="FF000000"/>
      </patternFill>
    </fill>
    <fill>
      <patternFill patternType="solid">
        <fgColor theme="4" tint="0.79998168889431442"/>
        <bgColor rgb="FF000000"/>
      </patternFill>
    </fill>
    <fill>
      <patternFill patternType="solid">
        <fgColor theme="9" tint="0.39997558519241921"/>
        <bgColor rgb="FF000000"/>
      </patternFill>
    </fill>
    <fill>
      <patternFill patternType="solid">
        <fgColor theme="9" tint="0.79998168889431442"/>
        <bgColor indexed="64"/>
      </patternFill>
    </fill>
    <fill>
      <patternFill patternType="solid">
        <fgColor theme="0"/>
        <bgColor rgb="FF000000"/>
      </patternFill>
    </fill>
    <fill>
      <patternFill patternType="lightUp">
        <bgColor theme="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double">
        <color rgb="FF538DD5"/>
      </left>
      <right style="double">
        <color rgb="FF538DD5"/>
      </right>
      <top style="double">
        <color rgb="FF538DD5"/>
      </top>
      <bottom style="double">
        <color rgb="FF538DD5"/>
      </bottom>
      <diagonal/>
    </border>
  </borders>
  <cellStyleXfs count="4">
    <xf numFmtId="0" fontId="0" fillId="0" borderId="0"/>
    <xf numFmtId="164" fontId="3" fillId="0" borderId="0" applyBorder="0">
      <alignment horizontal="left"/>
      <protection locked="0"/>
    </xf>
    <xf numFmtId="164" fontId="3" fillId="0" borderId="0" applyBorder="0">
      <alignment horizontal="left"/>
      <protection locked="0"/>
    </xf>
    <xf numFmtId="164" fontId="3" fillId="0" borderId="11" applyAlignment="0">
      <protection locked="0"/>
    </xf>
  </cellStyleXfs>
  <cellXfs count="264">
    <xf numFmtId="0" fontId="0" fillId="0" borderId="0" xfId="0"/>
    <xf numFmtId="0" fontId="2" fillId="0" borderId="0" xfId="0" applyFont="1"/>
    <xf numFmtId="0" fontId="2" fillId="0" borderId="0" xfId="0" applyFont="1" applyAlignment="1">
      <alignment wrapText="1"/>
    </xf>
    <xf numFmtId="0" fontId="3" fillId="0" borderId="1" xfId="0" applyFont="1" applyBorder="1"/>
    <xf numFmtId="0" fontId="2" fillId="0" borderId="1" xfId="0" applyFont="1" applyBorder="1"/>
    <xf numFmtId="0" fontId="2" fillId="0" borderId="0" xfId="0" applyFont="1"/>
    <xf numFmtId="0" fontId="3" fillId="0" borderId="1" xfId="0" applyFont="1" applyBorder="1"/>
    <xf numFmtId="0" fontId="2" fillId="0" borderId="1" xfId="0" applyFont="1" applyBorder="1"/>
    <xf numFmtId="0" fontId="2" fillId="2" borderId="0" xfId="0" applyFont="1" applyFill="1"/>
    <xf numFmtId="0" fontId="3" fillId="0" borderId="5" xfId="0" applyFont="1" applyFill="1" applyBorder="1"/>
    <xf numFmtId="0" fontId="2" fillId="0" borderId="6" xfId="0" applyFont="1" applyFill="1" applyBorder="1"/>
    <xf numFmtId="0" fontId="0" fillId="2" borderId="0" xfId="0" applyFill="1" applyAlignment="1"/>
    <xf numFmtId="2" fontId="2" fillId="2" borderId="0" xfId="0" applyNumberFormat="1" applyFont="1" applyFill="1" applyAlignment="1">
      <alignment horizontal="center"/>
    </xf>
    <xf numFmtId="2" fontId="0" fillId="2" borderId="0" xfId="0" applyNumberFormat="1" applyFont="1" applyFill="1" applyAlignment="1"/>
    <xf numFmtId="0" fontId="0" fillId="2" borderId="0" xfId="0" applyFont="1" applyFill="1" applyAlignment="1"/>
    <xf numFmtId="0" fontId="2" fillId="0" borderId="7" xfId="0" applyFont="1" applyBorder="1"/>
    <xf numFmtId="0" fontId="2" fillId="0" borderId="0" xfId="0" applyFont="1"/>
    <xf numFmtId="0" fontId="3" fillId="0" borderId="1" xfId="0" applyFont="1" applyBorder="1"/>
    <xf numFmtId="0" fontId="2" fillId="2" borderId="0" xfId="0" applyFont="1" applyFill="1"/>
    <xf numFmtId="0" fontId="2" fillId="0" borderId="8" xfId="0" applyFont="1" applyBorder="1"/>
    <xf numFmtId="0" fontId="4" fillId="2" borderId="10" xfId="0" applyFont="1" applyFill="1" applyBorder="1"/>
    <xf numFmtId="0" fontId="2" fillId="2" borderId="11" xfId="0" applyFont="1" applyFill="1" applyBorder="1"/>
    <xf numFmtId="0" fontId="2" fillId="2" borderId="12" xfId="0" applyFont="1" applyFill="1" applyBorder="1"/>
    <xf numFmtId="0" fontId="2" fillId="2" borderId="8" xfId="0" applyFont="1" applyFill="1" applyBorder="1"/>
    <xf numFmtId="0" fontId="2" fillId="2" borderId="0" xfId="0" applyFont="1" applyFill="1" applyBorder="1"/>
    <xf numFmtId="0" fontId="2" fillId="2" borderId="13" xfId="0" applyFont="1" applyFill="1" applyBorder="1"/>
    <xf numFmtId="0" fontId="2" fillId="2" borderId="9" xfId="0" applyFont="1" applyFill="1" applyBorder="1"/>
    <xf numFmtId="0" fontId="2" fillId="2" borderId="14" xfId="0" applyFont="1" applyFill="1" applyBorder="1"/>
    <xf numFmtId="0" fontId="2" fillId="2" borderId="0" xfId="0" applyFont="1" applyFill="1" applyBorder="1" applyAlignment="1"/>
    <xf numFmtId="0" fontId="3" fillId="2" borderId="0" xfId="0" applyFont="1" applyFill="1"/>
    <xf numFmtId="0" fontId="3" fillId="2" borderId="10" xfId="0" applyFont="1" applyFill="1" applyBorder="1"/>
    <xf numFmtId="0" fontId="3" fillId="2" borderId="8" xfId="0" applyFont="1" applyFill="1" applyBorder="1"/>
    <xf numFmtId="0" fontId="2" fillId="2" borderId="15" xfId="0" applyFont="1" applyFill="1" applyBorder="1"/>
    <xf numFmtId="0" fontId="2" fillId="2" borderId="1" xfId="0" applyFont="1" applyFill="1" applyBorder="1"/>
    <xf numFmtId="0" fontId="3" fillId="2" borderId="0" xfId="0" applyFont="1" applyFill="1" applyBorder="1"/>
    <xf numFmtId="0" fontId="3" fillId="2" borderId="16" xfId="0" applyFont="1" applyFill="1" applyBorder="1"/>
    <xf numFmtId="0" fontId="3" fillId="2" borderId="0" xfId="0" applyFont="1" applyFill="1" applyBorder="1" applyAlignment="1">
      <alignment horizontal="left"/>
    </xf>
    <xf numFmtId="0" fontId="2" fillId="3" borderId="1" xfId="0" applyFont="1" applyFill="1" applyBorder="1" applyProtection="1">
      <protection locked="0"/>
    </xf>
    <xf numFmtId="0" fontId="0" fillId="2" borderId="10" xfId="0" applyFill="1" applyBorder="1" applyAlignment="1"/>
    <xf numFmtId="0" fontId="0" fillId="2" borderId="8" xfId="0" applyFill="1" applyBorder="1" applyAlignment="1"/>
    <xf numFmtId="0" fontId="5" fillId="2" borderId="0" xfId="0" applyFont="1" applyFill="1" applyBorder="1"/>
    <xf numFmtId="0" fontId="0" fillId="0" borderId="0" xfId="0" applyProtection="1">
      <protection locked="0"/>
    </xf>
    <xf numFmtId="2" fontId="2" fillId="0" borderId="1" xfId="0" applyNumberFormat="1" applyFont="1" applyBorder="1"/>
    <xf numFmtId="1" fontId="2" fillId="0" borderId="1" xfId="0" applyNumberFormat="1" applyFont="1" applyBorder="1"/>
    <xf numFmtId="164" fontId="3" fillId="2" borderId="16" xfId="0" applyNumberFormat="1" applyFont="1" applyFill="1" applyBorder="1"/>
    <xf numFmtId="0" fontId="7" fillId="0" borderId="1" xfId="0" applyFont="1" applyBorder="1" applyAlignment="1"/>
    <xf numFmtId="0" fontId="3" fillId="2" borderId="0" xfId="0" applyFont="1" applyFill="1" applyAlignment="1">
      <alignment horizontal="center"/>
    </xf>
    <xf numFmtId="0" fontId="7" fillId="2" borderId="2" xfId="0" applyFont="1" applyFill="1" applyBorder="1" applyAlignment="1"/>
    <xf numFmtId="0" fontId="7" fillId="2" borderId="3" xfId="0" applyFont="1" applyFill="1" applyBorder="1" applyAlignment="1"/>
    <xf numFmtId="0" fontId="7" fillId="2" borderId="4" xfId="0" applyFont="1" applyFill="1" applyBorder="1" applyAlignment="1"/>
    <xf numFmtId="0" fontId="7" fillId="0" borderId="1" xfId="0" applyFont="1" applyBorder="1"/>
    <xf numFmtId="0" fontId="2" fillId="2" borderId="9" xfId="0" applyFont="1" applyFill="1" applyBorder="1" applyProtection="1"/>
    <xf numFmtId="0" fontId="2" fillId="0" borderId="28" xfId="0" applyFont="1" applyFill="1" applyBorder="1"/>
    <xf numFmtId="0" fontId="2" fillId="0" borderId="9" xfId="0" applyFont="1" applyFill="1" applyBorder="1"/>
    <xf numFmtId="0" fontId="2" fillId="3" borderId="1" xfId="0" applyFont="1" applyFill="1" applyBorder="1" applyAlignment="1" applyProtection="1">
      <alignment horizontal="center"/>
      <protection locked="0"/>
    </xf>
    <xf numFmtId="2" fontId="2" fillId="0" borderId="1" xfId="0" applyNumberFormat="1" applyFont="1" applyFill="1" applyBorder="1" applyProtection="1"/>
    <xf numFmtId="0" fontId="2" fillId="0" borderId="30" xfId="0" applyFont="1" applyBorder="1" applyAlignment="1">
      <alignment horizontal="left"/>
    </xf>
    <xf numFmtId="0" fontId="2" fillId="0" borderId="7" xfId="0" applyFont="1" applyBorder="1" applyAlignment="1">
      <alignment horizontal="left"/>
    </xf>
    <xf numFmtId="0" fontId="0" fillId="2" borderId="0" xfId="0" applyFill="1" applyBorder="1" applyAlignment="1"/>
    <xf numFmtId="0" fontId="0" fillId="2" borderId="13" xfId="0" applyFill="1" applyBorder="1" applyAlignment="1"/>
    <xf numFmtId="165" fontId="2" fillId="0" borderId="0" xfId="0" applyNumberFormat="1" applyFont="1"/>
    <xf numFmtId="0" fontId="2" fillId="2" borderId="10" xfId="0" applyFont="1" applyFill="1" applyBorder="1"/>
    <xf numFmtId="1" fontId="2" fillId="2" borderId="0" xfId="0" applyNumberFormat="1" applyFont="1" applyFill="1" applyBorder="1"/>
    <xf numFmtId="0" fontId="2" fillId="0" borderId="1" xfId="0" applyFont="1" applyBorder="1" applyAlignment="1"/>
    <xf numFmtId="0" fontId="0" fillId="0" borderId="1" xfId="0" applyBorder="1" applyAlignment="1"/>
    <xf numFmtId="0" fontId="2" fillId="0" borderId="1" xfId="0" applyFont="1" applyBorder="1" applyAlignment="1"/>
    <xf numFmtId="0" fontId="0" fillId="0" borderId="1" xfId="0" applyBorder="1" applyAlignment="1"/>
    <xf numFmtId="0" fontId="0" fillId="0" borderId="7" xfId="0" applyBorder="1" applyAlignment="1"/>
    <xf numFmtId="0" fontId="2" fillId="0" borderId="30" xfId="0" applyFont="1" applyBorder="1" applyAlignment="1"/>
    <xf numFmtId="1" fontId="3" fillId="0" borderId="1" xfId="0" applyNumberFormat="1" applyFont="1" applyBorder="1"/>
    <xf numFmtId="1" fontId="3" fillId="0" borderId="7" xfId="0" applyNumberFormat="1" applyFont="1" applyBorder="1"/>
    <xf numFmtId="0" fontId="2" fillId="2" borderId="0" xfId="0" applyFont="1" applyFill="1"/>
    <xf numFmtId="0" fontId="2" fillId="0" borderId="1" xfId="0" applyFont="1" applyBorder="1"/>
    <xf numFmtId="0" fontId="3" fillId="0" borderId="1" xfId="0" applyFont="1" applyBorder="1"/>
    <xf numFmtId="0" fontId="7" fillId="0" borderId="2" xfId="0" applyFont="1" applyBorder="1" applyAlignment="1"/>
    <xf numFmtId="0" fontId="2" fillId="3" borderId="2" xfId="0" applyFont="1" applyFill="1" applyBorder="1" applyProtection="1">
      <protection locked="0"/>
    </xf>
    <xf numFmtId="0" fontId="2" fillId="0" borderId="2" xfId="0" applyFont="1" applyBorder="1"/>
    <xf numFmtId="0" fontId="7" fillId="0" borderId="4" xfId="0" applyFont="1" applyBorder="1" applyAlignment="1"/>
    <xf numFmtId="0" fontId="2" fillId="3" borderId="4" xfId="0" applyFont="1" applyFill="1" applyBorder="1" applyProtection="1">
      <protection locked="0"/>
    </xf>
    <xf numFmtId="0" fontId="2" fillId="0" borderId="4" xfId="0" applyFont="1" applyBorder="1"/>
    <xf numFmtId="0" fontId="10" fillId="4" borderId="0" xfId="0" applyFont="1" applyFill="1" applyBorder="1"/>
    <xf numFmtId="0" fontId="0" fillId="4" borderId="0" xfId="0" applyFont="1" applyFill="1" applyBorder="1"/>
    <xf numFmtId="0" fontId="11" fillId="4" borderId="0" xfId="0" applyFont="1" applyFill="1" applyBorder="1" applyAlignment="1">
      <alignment horizontal="center"/>
    </xf>
    <xf numFmtId="0" fontId="0" fillId="4" borderId="0" xfId="0" applyFont="1" applyFill="1" applyBorder="1" applyAlignment="1">
      <alignment horizontal="center"/>
    </xf>
    <xf numFmtId="0" fontId="11" fillId="4" borderId="0" xfId="0" applyFont="1" applyFill="1" applyBorder="1"/>
    <xf numFmtId="0" fontId="0" fillId="0" borderId="0" xfId="0" applyFont="1" applyFill="1" applyBorder="1"/>
    <xf numFmtId="0" fontId="11" fillId="4" borderId="2" xfId="0" applyFont="1" applyFill="1" applyBorder="1" applyAlignment="1">
      <alignment horizontal="center"/>
    </xf>
    <xf numFmtId="0" fontId="11" fillId="4" borderId="1" xfId="0" applyFont="1" applyFill="1" applyBorder="1" applyAlignment="1">
      <alignment horizontal="center" wrapText="1"/>
    </xf>
    <xf numFmtId="0" fontId="11" fillId="5" borderId="2" xfId="0" applyFont="1" applyFill="1" applyBorder="1" applyAlignment="1">
      <alignment horizontal="center"/>
    </xf>
    <xf numFmtId="0" fontId="11" fillId="5" borderId="3" xfId="0" applyFont="1" applyFill="1" applyBorder="1" applyAlignment="1">
      <alignment horizontal="center"/>
    </xf>
    <xf numFmtId="0" fontId="11" fillId="0" borderId="4" xfId="0"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4" borderId="1" xfId="0" applyFont="1" applyFill="1" applyBorder="1" applyAlignment="1">
      <alignment horizontal="center"/>
    </xf>
    <xf numFmtId="0" fontId="11" fillId="4" borderId="1" xfId="0" applyFont="1" applyFill="1" applyBorder="1"/>
    <xf numFmtId="164" fontId="11" fillId="4" borderId="1" xfId="0" applyNumberFormat="1" applyFont="1" applyFill="1" applyBorder="1" applyAlignment="1">
      <alignment horizontal="center"/>
    </xf>
    <xf numFmtId="3" fontId="11" fillId="4" borderId="1" xfId="0" applyNumberFormat="1" applyFont="1" applyFill="1" applyBorder="1"/>
    <xf numFmtId="0" fontId="10" fillId="4" borderId="1" xfId="0" applyFont="1" applyFill="1" applyBorder="1" applyAlignment="1">
      <alignment horizontal="center"/>
    </xf>
    <xf numFmtId="0" fontId="11" fillId="4" borderId="11" xfId="0" applyFont="1" applyFill="1" applyBorder="1"/>
    <xf numFmtId="166" fontId="11" fillId="4" borderId="1" xfId="0" applyNumberFormat="1"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center"/>
    </xf>
    <xf numFmtId="3" fontId="12" fillId="4" borderId="1" xfId="0" applyNumberFormat="1" applyFont="1" applyFill="1" applyBorder="1"/>
    <xf numFmtId="0" fontId="0" fillId="4" borderId="31" xfId="0" applyFont="1" applyFill="1" applyBorder="1"/>
    <xf numFmtId="0" fontId="11" fillId="4" borderId="31" xfId="0" applyFont="1" applyFill="1" applyBorder="1" applyAlignment="1">
      <alignment horizontal="center"/>
    </xf>
    <xf numFmtId="0" fontId="0" fillId="4" borderId="31" xfId="0" applyFont="1" applyFill="1" applyBorder="1" applyAlignment="1">
      <alignment horizontal="center"/>
    </xf>
    <xf numFmtId="0" fontId="0" fillId="4" borderId="32" xfId="0" applyFont="1" applyFill="1" applyBorder="1"/>
    <xf numFmtId="0" fontId="11" fillId="4" borderId="32" xfId="0" applyFont="1" applyFill="1" applyBorder="1" applyAlignment="1">
      <alignment horizontal="center"/>
    </xf>
    <xf numFmtId="0" fontId="0" fillId="4" borderId="32" xfId="0" applyFont="1" applyFill="1" applyBorder="1" applyAlignment="1">
      <alignment horizontal="center"/>
    </xf>
    <xf numFmtId="0" fontId="13" fillId="4" borderId="10" xfId="0" applyFont="1" applyFill="1" applyBorder="1"/>
    <xf numFmtId="0" fontId="0" fillId="4" borderId="11" xfId="0" applyFont="1" applyFill="1" applyBorder="1"/>
    <xf numFmtId="0" fontId="11" fillId="4" borderId="11"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horizontal="center"/>
    </xf>
    <xf numFmtId="0" fontId="0" fillId="4" borderId="8" xfId="0" applyFont="1" applyFill="1" applyBorder="1"/>
    <xf numFmtId="0" fontId="0" fillId="4" borderId="3" xfId="0" applyFont="1" applyFill="1" applyBorder="1" applyAlignment="1">
      <alignment horizontal="center"/>
    </xf>
    <xf numFmtId="0" fontId="0" fillId="4" borderId="15" xfId="0" applyFont="1" applyFill="1" applyBorder="1"/>
    <xf numFmtId="0" fontId="0" fillId="4" borderId="9" xfId="0" applyFont="1" applyFill="1" applyBorder="1"/>
    <xf numFmtId="0" fontId="11" fillId="4" borderId="9" xfId="0" applyFont="1" applyFill="1" applyBorder="1" applyAlignment="1">
      <alignment horizontal="center"/>
    </xf>
    <xf numFmtId="0" fontId="0" fillId="4" borderId="9" xfId="0" applyFont="1" applyFill="1" applyBorder="1" applyAlignment="1">
      <alignment horizontal="center"/>
    </xf>
    <xf numFmtId="0" fontId="0" fillId="4" borderId="4" xfId="0" applyFont="1" applyFill="1" applyBorder="1" applyAlignment="1">
      <alignment horizontal="center"/>
    </xf>
    <xf numFmtId="0" fontId="0" fillId="4" borderId="30" xfId="0" applyFont="1" applyFill="1" applyBorder="1"/>
    <xf numFmtId="0" fontId="0" fillId="4" borderId="29" xfId="0" applyFont="1" applyFill="1" applyBorder="1"/>
    <xf numFmtId="0" fontId="11" fillId="4" borderId="29" xfId="0" applyFont="1" applyFill="1" applyBorder="1" applyAlignment="1">
      <alignment horizontal="center"/>
    </xf>
    <xf numFmtId="0" fontId="0" fillId="4" borderId="29" xfId="0" applyFont="1" applyFill="1" applyBorder="1" applyAlignment="1">
      <alignment horizontal="center"/>
    </xf>
    <xf numFmtId="3" fontId="0" fillId="4" borderId="1" xfId="0" applyNumberFormat="1" applyFont="1" applyFill="1" applyBorder="1"/>
    <xf numFmtId="166" fontId="0" fillId="4" borderId="1" xfId="0" applyNumberFormat="1" applyFont="1" applyFill="1" applyBorder="1"/>
    <xf numFmtId="0" fontId="10" fillId="4" borderId="30" xfId="0" applyFont="1" applyFill="1" applyBorder="1"/>
    <xf numFmtId="0" fontId="10" fillId="4" borderId="29" xfId="0" applyFont="1" applyFill="1" applyBorder="1"/>
    <xf numFmtId="0" fontId="12" fillId="4" borderId="29" xfId="0" applyFont="1" applyFill="1" applyBorder="1" applyAlignment="1">
      <alignment horizontal="center"/>
    </xf>
    <xf numFmtId="0" fontId="10" fillId="4" borderId="29" xfId="0" applyFont="1" applyFill="1" applyBorder="1" applyAlignment="1">
      <alignment horizontal="center"/>
    </xf>
    <xf numFmtId="3" fontId="10" fillId="4" borderId="1" xfId="0" applyNumberFormat="1" applyFont="1" applyFill="1" applyBorder="1"/>
    <xf numFmtId="1" fontId="11" fillId="4" borderId="1" xfId="0" applyNumberFormat="1" applyFont="1" applyFill="1" applyBorder="1"/>
    <xf numFmtId="9" fontId="11" fillId="8" borderId="4" xfId="0" applyNumberFormat="1" applyFont="1" applyFill="1" applyBorder="1" applyAlignment="1">
      <alignment horizontal="center"/>
    </xf>
    <xf numFmtId="166" fontId="11" fillId="7" borderId="34" xfId="0" applyNumberFormat="1" applyFont="1" applyFill="1" applyBorder="1" applyAlignment="1">
      <alignment horizontal="right"/>
    </xf>
    <xf numFmtId="0" fontId="10" fillId="8" borderId="1" xfId="0" applyFont="1" applyFill="1" applyBorder="1" applyAlignment="1">
      <alignment horizontal="center"/>
    </xf>
    <xf numFmtId="0" fontId="2" fillId="10" borderId="1" xfId="0" applyFont="1" applyFill="1" applyBorder="1"/>
    <xf numFmtId="0" fontId="2" fillId="0" borderId="0" xfId="0" applyFont="1" applyAlignment="1">
      <alignment horizontal="center"/>
    </xf>
    <xf numFmtId="0" fontId="3" fillId="6" borderId="1" xfId="0" applyFont="1" applyFill="1" applyBorder="1" applyProtection="1">
      <protection locked="0"/>
    </xf>
    <xf numFmtId="0" fontId="11" fillId="9" borderId="1" xfId="0" applyFont="1" applyFill="1" applyBorder="1" applyAlignment="1" applyProtection="1">
      <alignment horizontal="right"/>
      <protection locked="0"/>
    </xf>
    <xf numFmtId="0" fontId="1" fillId="4" borderId="0" xfId="0" applyFont="1" applyFill="1" applyBorder="1"/>
    <xf numFmtId="0" fontId="3" fillId="0" borderId="0" xfId="0" applyFont="1"/>
    <xf numFmtId="0" fontId="2" fillId="6" borderId="1" xfId="0" applyFont="1" applyFill="1" applyBorder="1" applyAlignment="1">
      <alignment horizontal="right"/>
    </xf>
    <xf numFmtId="0" fontId="4" fillId="0" borderId="0" xfId="0" applyFont="1"/>
    <xf numFmtId="0" fontId="2" fillId="0" borderId="0" xfId="0" quotePrefix="1" applyFont="1"/>
    <xf numFmtId="0" fontId="2" fillId="0" borderId="10" xfId="0" applyFont="1" applyBorder="1"/>
    <xf numFmtId="0" fontId="2" fillId="0" borderId="11" xfId="0" applyFont="1" applyBorder="1"/>
    <xf numFmtId="0" fontId="2" fillId="0" borderId="12" xfId="0" applyFont="1" applyBorder="1"/>
    <xf numFmtId="0" fontId="14" fillId="0" borderId="15" xfId="0" applyFont="1" applyBorder="1"/>
    <xf numFmtId="0" fontId="2" fillId="0" borderId="9" xfId="0" applyFont="1" applyBorder="1"/>
    <xf numFmtId="0" fontId="2" fillId="0" borderId="14" xfId="0" applyFont="1" applyBorder="1"/>
    <xf numFmtId="0" fontId="2" fillId="0" borderId="30" xfId="0" applyFont="1" applyBorder="1"/>
    <xf numFmtId="0" fontId="2" fillId="0" borderId="29" xfId="0" applyFont="1" applyBorder="1"/>
    <xf numFmtId="164" fontId="12" fillId="11" borderId="33" xfId="0" applyNumberFormat="1" applyFont="1" applyFill="1" applyBorder="1" applyAlignment="1">
      <alignment horizontal="center"/>
    </xf>
    <xf numFmtId="0" fontId="11" fillId="4" borderId="4" xfId="0" applyFont="1" applyFill="1" applyBorder="1" applyAlignment="1">
      <alignment horizontal="center"/>
    </xf>
    <xf numFmtId="0" fontId="3" fillId="12" borderId="16" xfId="0" applyFont="1" applyFill="1" applyBorder="1"/>
    <xf numFmtId="0" fontId="3" fillId="12" borderId="16" xfId="0" applyFont="1" applyFill="1" applyBorder="1" applyAlignment="1">
      <alignment horizontal="left"/>
    </xf>
    <xf numFmtId="3" fontId="3" fillId="12" borderId="16" xfId="0" applyNumberFormat="1" applyFont="1" applyFill="1" applyBorder="1"/>
    <xf numFmtId="1" fontId="11" fillId="4" borderId="1" xfId="0" applyNumberFormat="1" applyFont="1" applyFill="1" applyBorder="1" applyAlignment="1">
      <alignment horizontal="center"/>
    </xf>
    <xf numFmtId="0" fontId="0" fillId="0" borderId="0" xfId="0" applyAlignment="1"/>
    <xf numFmtId="0" fontId="2" fillId="0" borderId="0" xfId="0" quotePrefix="1" applyFont="1" applyAlignment="1"/>
    <xf numFmtId="0" fontId="2" fillId="0" borderId="1" xfId="0" applyFont="1" applyFill="1" applyBorder="1"/>
    <xf numFmtId="0" fontId="3" fillId="0" borderId="0" xfId="0" applyFont="1" applyAlignment="1">
      <alignment horizontal="center" wrapText="1"/>
    </xf>
    <xf numFmtId="0" fontId="0" fillId="0" borderId="0" xfId="0" applyAlignment="1">
      <alignment horizontal="center" wrapText="1"/>
    </xf>
    <xf numFmtId="0" fontId="11" fillId="4" borderId="2" xfId="0" applyFont="1" applyFill="1" applyBorder="1" applyAlignment="1">
      <alignment horizontal="center" wrapText="1"/>
    </xf>
    <xf numFmtId="0" fontId="11" fillId="4" borderId="3" xfId="0" applyFont="1" applyFill="1" applyBorder="1" applyAlignment="1">
      <alignment horizontal="center" wrapText="1"/>
    </xf>
    <xf numFmtId="0" fontId="0" fillId="0" borderId="4" xfId="0" applyBorder="1" applyAlignment="1"/>
    <xf numFmtId="0" fontId="11" fillId="11" borderId="8" xfId="0" applyFont="1" applyFill="1" applyBorder="1" applyAlignment="1"/>
    <xf numFmtId="0" fontId="0" fillId="2" borderId="0" xfId="0" applyFill="1" applyAlignment="1"/>
    <xf numFmtId="0" fontId="2" fillId="0" borderId="1" xfId="0" applyFont="1" applyBorder="1" applyAlignment="1"/>
    <xf numFmtId="0" fontId="0" fillId="0" borderId="1" xfId="0" applyBorder="1" applyAlignment="1"/>
    <xf numFmtId="0" fontId="3" fillId="0" borderId="1" xfId="0" applyFont="1" applyBorder="1" applyAlignment="1">
      <alignment vertical="top" wrapText="1"/>
    </xf>
    <xf numFmtId="0" fontId="2" fillId="0" borderId="1" xfId="0" applyFont="1" applyBorder="1" applyAlignment="1">
      <alignment vertical="top"/>
    </xf>
    <xf numFmtId="0" fontId="3" fillId="0" borderId="30" xfId="0" applyFont="1" applyBorder="1" applyAlignment="1"/>
    <xf numFmtId="0" fontId="1" fillId="0" borderId="29" xfId="0" applyFont="1" applyBorder="1" applyAlignment="1"/>
    <xf numFmtId="0" fontId="0" fillId="0" borderId="29" xfId="0" applyBorder="1" applyAlignment="1"/>
    <xf numFmtId="0" fontId="0" fillId="0" borderId="7" xfId="0" applyBorder="1" applyAlignment="1"/>
    <xf numFmtId="0" fontId="2" fillId="2" borderId="29" xfId="0" applyFont="1" applyFill="1" applyBorder="1" applyAlignment="1" applyProtection="1">
      <alignment horizontal="center"/>
    </xf>
    <xf numFmtId="0" fontId="2" fillId="2" borderId="7" xfId="0" applyFont="1" applyFill="1" applyBorder="1" applyAlignment="1" applyProtection="1">
      <alignment horizontal="center"/>
    </xf>
    <xf numFmtId="0" fontId="3" fillId="0" borderId="2" xfId="0" applyFont="1" applyBorder="1" applyAlignment="1">
      <alignment vertical="top" wrapText="1"/>
    </xf>
    <xf numFmtId="0" fontId="0" fillId="0" borderId="4" xfId="0" applyBorder="1" applyAlignment="1">
      <alignment vertical="top"/>
    </xf>
    <xf numFmtId="0" fontId="2" fillId="0" borderId="30" xfId="0" applyFont="1" applyBorder="1" applyAlignment="1">
      <alignment horizontal="left"/>
    </xf>
    <xf numFmtId="0" fontId="2" fillId="0" borderId="7" xfId="0" applyFont="1" applyBorder="1" applyAlignment="1">
      <alignment horizontal="left"/>
    </xf>
    <xf numFmtId="0" fontId="2" fillId="2" borderId="0" xfId="0" applyFont="1" applyFill="1" applyAlignment="1"/>
    <xf numFmtId="0" fontId="3" fillId="0" borderId="1" xfId="0" applyFont="1" applyBorder="1" applyAlignment="1"/>
    <xf numFmtId="0" fontId="1" fillId="0" borderId="1" xfId="0" applyFont="1" applyBorder="1" applyAlignment="1"/>
    <xf numFmtId="0" fontId="2" fillId="3" borderId="30" xfId="0" applyFont="1" applyFill="1" applyBorder="1" applyProtection="1">
      <protection locked="0"/>
    </xf>
    <xf numFmtId="0" fontId="2" fillId="3" borderId="7" xfId="0" applyFont="1" applyFill="1" applyBorder="1" applyProtection="1">
      <protection locked="0"/>
    </xf>
    <xf numFmtId="0" fontId="2" fillId="2" borderId="8" xfId="0" applyFont="1" applyFill="1" applyBorder="1" applyAlignment="1">
      <alignment vertical="top" wrapText="1"/>
    </xf>
    <xf numFmtId="0" fontId="2" fillId="2" borderId="0" xfId="0" applyFont="1" applyFill="1" applyBorder="1" applyAlignment="1">
      <alignment vertical="top" wrapText="1"/>
    </xf>
    <xf numFmtId="0" fontId="2" fillId="2" borderId="13" xfId="0" applyFont="1" applyFill="1" applyBorder="1" applyAlignment="1">
      <alignment vertical="top" wrapText="1"/>
    </xf>
    <xf numFmtId="0" fontId="2" fillId="2" borderId="15" xfId="0" applyFont="1" applyFill="1" applyBorder="1" applyAlignment="1">
      <alignment vertical="top" wrapText="1"/>
    </xf>
    <xf numFmtId="0" fontId="2" fillId="2" borderId="9" xfId="0" applyFont="1" applyFill="1" applyBorder="1" applyAlignment="1">
      <alignment vertical="top" wrapText="1"/>
    </xf>
    <xf numFmtId="0" fontId="2" fillId="2" borderId="14" xfId="0" applyFont="1" applyFill="1" applyBorder="1" applyAlignment="1">
      <alignment vertical="top" wrapText="1"/>
    </xf>
    <xf numFmtId="0" fontId="2" fillId="2" borderId="8" xfId="0" applyFont="1" applyFill="1" applyBorder="1" applyAlignment="1"/>
    <xf numFmtId="0" fontId="2" fillId="2" borderId="0" xfId="0" applyFont="1" applyFill="1" applyBorder="1" applyAlignment="1"/>
    <xf numFmtId="0" fontId="2" fillId="2" borderId="13" xfId="0" applyFont="1" applyFill="1" applyBorder="1" applyAlignment="1"/>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13" xfId="0" applyFont="1" applyFill="1" applyBorder="1" applyAlignment="1">
      <alignment horizontal="left"/>
    </xf>
    <xf numFmtId="0" fontId="2" fillId="2" borderId="8" xfId="0" applyFont="1" applyFill="1" applyBorder="1" applyAlignment="1">
      <alignment horizontal="left" wrapText="1"/>
    </xf>
    <xf numFmtId="0" fontId="2" fillId="2" borderId="0" xfId="0" applyFont="1" applyFill="1" applyBorder="1" applyAlignment="1">
      <alignment horizontal="left" wrapText="1"/>
    </xf>
    <xf numFmtId="0" fontId="2" fillId="2" borderId="13" xfId="0" applyFont="1" applyFill="1" applyBorder="1" applyAlignment="1">
      <alignment horizontal="left" wrapText="1"/>
    </xf>
    <xf numFmtId="164" fontId="2" fillId="3" borderId="11" xfId="0" applyNumberFormat="1" applyFont="1" applyFill="1" applyBorder="1" applyAlignment="1" applyProtection="1">
      <alignment horizontal="center" vertical="top"/>
      <protection locked="0"/>
    </xf>
    <xf numFmtId="164" fontId="2" fillId="0" borderId="0" xfId="0" applyNumberFormat="1" applyFont="1" applyFill="1" applyBorder="1" applyAlignment="1" applyProtection="1">
      <alignment horizontal="center" vertical="top"/>
      <protection locked="0"/>
    </xf>
    <xf numFmtId="164" fontId="2" fillId="3" borderId="0" xfId="0" applyNumberFormat="1" applyFont="1" applyFill="1" applyBorder="1" applyAlignment="1" applyProtection="1">
      <alignment horizontal="center" vertical="top"/>
      <protection locked="0"/>
    </xf>
    <xf numFmtId="0" fontId="2" fillId="0" borderId="0" xfId="0" applyFont="1" applyFill="1" applyBorder="1" applyAlignment="1">
      <alignment horizontal="center"/>
    </xf>
    <xf numFmtId="0" fontId="9" fillId="10" borderId="30" xfId="0" applyFont="1" applyFill="1" applyBorder="1" applyAlignment="1">
      <alignment horizontal="right"/>
    </xf>
    <xf numFmtId="0" fontId="0" fillId="0" borderId="29" xfId="0" applyBorder="1" applyAlignment="1">
      <alignment horizontal="right"/>
    </xf>
    <xf numFmtId="0" fontId="0" fillId="0" borderId="7" xfId="0" applyBorder="1" applyAlignment="1">
      <alignment horizontal="right"/>
    </xf>
    <xf numFmtId="0" fontId="2" fillId="0" borderId="4" xfId="0" applyFont="1" applyBorder="1" applyAlignment="1"/>
    <xf numFmtId="2" fontId="4" fillId="2" borderId="0" xfId="0" applyNumberFormat="1" applyFont="1" applyFill="1" applyAlignment="1">
      <alignment horizontal="center"/>
    </xf>
    <xf numFmtId="2" fontId="6" fillId="0" borderId="0" xfId="0" applyNumberFormat="1" applyFont="1" applyAlignment="1"/>
    <xf numFmtId="0" fontId="0" fillId="0" borderId="0" xfId="0" applyAlignment="1"/>
    <xf numFmtId="2" fontId="2" fillId="2" borderId="0" xfId="0" applyNumberFormat="1" applyFont="1" applyFill="1" applyAlignment="1">
      <alignment horizontal="center"/>
    </xf>
    <xf numFmtId="2" fontId="0" fillId="0" borderId="0" xfId="0" applyNumberFormat="1" applyFont="1" applyAlignment="1"/>
    <xf numFmtId="0" fontId="0" fillId="0" borderId="0" xfId="0" applyFont="1" applyAlignment="1"/>
    <xf numFmtId="0" fontId="2" fillId="3" borderId="19" xfId="0" applyFont="1" applyFill="1"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2" fillId="3" borderId="16" xfId="0" applyFont="1" applyFill="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2" fillId="3" borderId="21" xfId="0" applyFont="1" applyFill="1" applyBorder="1" applyAlignment="1" applyProtection="1">
      <protection locked="0"/>
    </xf>
    <xf numFmtId="0" fontId="0" fillId="0" borderId="22" xfId="0" applyBorder="1" applyAlignment="1" applyProtection="1">
      <protection locked="0"/>
    </xf>
    <xf numFmtId="0" fontId="2" fillId="3" borderId="22" xfId="0" applyFont="1" applyFill="1" applyBorder="1" applyAlignment="1" applyProtection="1">
      <protection locked="0"/>
    </xf>
    <xf numFmtId="0" fontId="0" fillId="3" borderId="22" xfId="0" applyFill="1" applyBorder="1" applyAlignment="1" applyProtection="1">
      <protection locked="0"/>
    </xf>
    <xf numFmtId="0" fontId="0" fillId="3" borderId="27" xfId="0" applyFill="1" applyBorder="1" applyAlignment="1" applyProtection="1">
      <protection locked="0"/>
    </xf>
    <xf numFmtId="0" fontId="2" fillId="3" borderId="17" xfId="0" applyFont="1" applyFill="1"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26" xfId="0" applyBorder="1" applyAlignment="1" applyProtection="1">
      <protection locked="0"/>
    </xf>
    <xf numFmtId="0" fontId="2" fillId="0" borderId="2" xfId="0" applyFont="1" applyBorder="1" applyAlignment="1"/>
    <xf numFmtId="0" fontId="0" fillId="0" borderId="2" xfId="0" applyBorder="1" applyAlignment="1"/>
    <xf numFmtId="0" fontId="3" fillId="0" borderId="10" xfId="0" applyFont="1" applyBorder="1" applyAlignment="1">
      <alignment vertical="top" wrapText="1"/>
    </xf>
    <xf numFmtId="0" fontId="0" fillId="0" borderId="12" xfId="0" applyBorder="1" applyAlignment="1">
      <alignment vertical="top"/>
    </xf>
    <xf numFmtId="0" fontId="0" fillId="0" borderId="15" xfId="0" applyBorder="1" applyAlignment="1">
      <alignment vertical="top"/>
    </xf>
    <xf numFmtId="0" fontId="0" fillId="0" borderId="14" xfId="0" applyBorder="1" applyAlignment="1">
      <alignment vertical="top"/>
    </xf>
    <xf numFmtId="0" fontId="2" fillId="2" borderId="0" xfId="0" applyFont="1" applyFill="1" applyAlignment="1">
      <alignment horizontal="left" vertical="top" wrapText="1"/>
    </xf>
    <xf numFmtId="0" fontId="2" fillId="6" borderId="2" xfId="0" applyFont="1" applyFill="1" applyBorder="1" applyAlignment="1">
      <alignment horizontal="right" vertical="top"/>
    </xf>
    <xf numFmtId="0" fontId="0" fillId="6" borderId="4" xfId="0" applyFill="1" applyBorder="1" applyAlignment="1">
      <alignment horizontal="right" vertical="top"/>
    </xf>
    <xf numFmtId="0" fontId="11" fillId="4" borderId="4" xfId="0" applyFont="1" applyFill="1" applyBorder="1" applyAlignment="1">
      <alignment horizontal="center" wrapText="1"/>
    </xf>
    <xf numFmtId="0" fontId="0" fillId="2" borderId="0" xfId="0" applyFill="1" applyAlignment="1" applyProtection="1">
      <protection locked="0"/>
    </xf>
    <xf numFmtId="3" fontId="2" fillId="2" borderId="16" xfId="0" applyNumberFormat="1" applyFont="1" applyFill="1" applyBorder="1" applyAlignment="1"/>
    <xf numFmtId="3" fontId="0" fillId="0" borderId="16" xfId="0" applyNumberFormat="1" applyBorder="1" applyAlignment="1"/>
    <xf numFmtId="3" fontId="2" fillId="12" borderId="17" xfId="0" applyNumberFormat="1" applyFont="1" applyFill="1" applyBorder="1" applyAlignment="1"/>
    <xf numFmtId="3" fontId="2" fillId="12" borderId="18" xfId="0" applyNumberFormat="1" applyFont="1" applyFill="1" applyBorder="1" applyAlignment="1"/>
    <xf numFmtId="0" fontId="3" fillId="12" borderId="17" xfId="0" applyFont="1" applyFill="1" applyBorder="1" applyAlignment="1"/>
    <xf numFmtId="0" fontId="3" fillId="12" borderId="18" xfId="0" applyFont="1" applyFill="1" applyBorder="1" applyAlignment="1"/>
    <xf numFmtId="0" fontId="3" fillId="2" borderId="16" xfId="0" applyFont="1" applyFill="1" applyBorder="1" applyAlignment="1"/>
    <xf numFmtId="0" fontId="1" fillId="0" borderId="16" xfId="0" applyFont="1" applyBorder="1" applyAlignment="1"/>
    <xf numFmtId="164" fontId="3" fillId="2" borderId="0" xfId="0" applyNumberFormat="1" applyFont="1" applyFill="1" applyBorder="1" applyAlignment="1" applyProtection="1">
      <alignment horizontal="center"/>
    </xf>
    <xf numFmtId="164" fontId="3" fillId="2" borderId="11" xfId="0" applyNumberFormat="1" applyFont="1" applyFill="1" applyBorder="1" applyAlignment="1" applyProtection="1">
      <alignment horizontal="left"/>
    </xf>
    <xf numFmtId="164" fontId="3" fillId="2" borderId="0" xfId="0" applyNumberFormat="1" applyFont="1" applyFill="1" applyBorder="1" applyAlignment="1" applyProtection="1">
      <alignment horizontal="left"/>
    </xf>
    <xf numFmtId="0" fontId="2" fillId="2" borderId="10" xfId="0" applyFont="1" applyFill="1" applyBorder="1" applyAlignment="1" applyProtection="1">
      <alignment vertical="top" wrapText="1"/>
    </xf>
    <xf numFmtId="0" fontId="3" fillId="2" borderId="11" xfId="0" applyFont="1" applyFill="1" applyBorder="1" applyAlignment="1" applyProtection="1">
      <alignment vertical="top" wrapText="1"/>
    </xf>
    <xf numFmtId="0" fontId="3" fillId="2" borderId="12" xfId="0" applyFont="1" applyFill="1" applyBorder="1" applyAlignment="1" applyProtection="1">
      <alignment vertical="top" wrapText="1"/>
    </xf>
    <xf numFmtId="0" fontId="3" fillId="2" borderId="8"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13" xfId="0" applyFont="1" applyFill="1" applyBorder="1" applyAlignment="1" applyProtection="1">
      <alignment vertical="top" wrapText="1"/>
    </xf>
    <xf numFmtId="0" fontId="3" fillId="2" borderId="15" xfId="0" applyFont="1" applyFill="1" applyBorder="1" applyAlignment="1" applyProtection="1">
      <alignment vertical="top" wrapText="1"/>
    </xf>
    <xf numFmtId="0" fontId="3" fillId="2" borderId="9" xfId="0" applyFont="1" applyFill="1" applyBorder="1" applyAlignment="1" applyProtection="1">
      <alignment vertical="top" wrapText="1"/>
    </xf>
    <xf numFmtId="0" fontId="3" fillId="2" borderId="14" xfId="0" applyFont="1" applyFill="1" applyBorder="1" applyAlignment="1" applyProtection="1">
      <alignment vertical="top" wrapText="1"/>
    </xf>
  </cellXfs>
  <cellStyles count="4">
    <cellStyle name="Standard" xfId="0" builtinId="0"/>
    <cellStyle name="Stil 1" xfId="1"/>
    <cellStyle name="Stil 2" xfId="3"/>
    <cellStyle name="Stil 3" xfId="2"/>
  </cellStyles>
  <dxfs count="7">
    <dxf>
      <font>
        <color rgb="FF006100"/>
      </font>
      <fill>
        <patternFill>
          <bgColor rgb="FFC6EFCE"/>
        </patternFill>
      </fill>
    </dxf>
    <dxf>
      <fill>
        <patternFill>
          <bgColor rgb="FFFFC1C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6" tint="-0.24994659260841701"/>
        </patternFill>
      </fill>
    </dxf>
    <dxf>
      <fill>
        <patternFill>
          <bgColor theme="3" tint="0.39994506668294322"/>
        </patternFill>
      </fill>
    </dxf>
  </dxfs>
  <tableStyles count="0" defaultTableStyle="TableStyleMedium2" defaultPivotStyle="PivotStyleLight16"/>
  <colors>
    <mruColors>
      <color rgb="FFFFC1C1"/>
      <color rgb="FFFFB7B7"/>
      <color rgb="FFFF8B8B"/>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99391</xdr:colOff>
      <xdr:row>137</xdr:row>
      <xdr:rowOff>49696</xdr:rowOff>
    </xdr:from>
    <xdr:to>
      <xdr:col>7</xdr:col>
      <xdr:colOff>501098</xdr:colOff>
      <xdr:row>138</xdr:row>
      <xdr:rowOff>12426</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20217848"/>
          <a:ext cx="6000750" cy="12424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76200</xdr:colOff>
      <xdr:row>0</xdr:row>
      <xdr:rowOff>85725</xdr:rowOff>
    </xdr:from>
    <xdr:to>
      <xdr:col>1</xdr:col>
      <xdr:colOff>964718</xdr:colOff>
      <xdr:row>3</xdr:row>
      <xdr:rowOff>104775</xdr:rowOff>
    </xdr:to>
    <xdr:pic>
      <xdr:nvPicPr>
        <xdr:cNvPr id="4" name="Grafik 5" descr="https://intranet.sso.lu.ch/buwd/dst/lawa/StrategieManagement/Freigegebene%20Dokumente/CorporateDesign/Logo_Standard.png?web=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85725"/>
          <a:ext cx="16790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0"/>
  <sheetViews>
    <sheetView tabSelected="1" zoomScaleNormal="100" workbookViewId="0">
      <selection activeCell="J21" sqref="J21"/>
    </sheetView>
  </sheetViews>
  <sheetFormatPr baseColWidth="10" defaultRowHeight="12.75" x14ac:dyDescent="0.2"/>
  <cols>
    <col min="1" max="1" width="11.85546875" style="1" bestFit="1" customWidth="1"/>
    <col min="2" max="2" width="16.28515625" style="1" customWidth="1"/>
    <col min="3" max="3" width="12.140625" style="1" customWidth="1"/>
    <col min="4" max="4" width="7.28515625" style="1" customWidth="1"/>
    <col min="5" max="5" width="10.7109375" style="1" customWidth="1"/>
    <col min="6" max="6" width="7.7109375" style="1" customWidth="1"/>
    <col min="7" max="7" width="13.85546875" style="1" customWidth="1"/>
    <col min="8" max="8" width="11.140625" style="1" customWidth="1"/>
    <col min="9" max="9" width="3.42578125" style="1" customWidth="1"/>
    <col min="10" max="10" width="12.85546875" style="1" customWidth="1"/>
    <col min="11" max="11" width="5.5703125" style="1" customWidth="1"/>
    <col min="12" max="12" width="11.42578125" style="1"/>
    <col min="13" max="13" width="5.5703125" style="1" customWidth="1"/>
    <col min="14" max="14" width="11.42578125" style="1"/>
    <col min="15" max="15" width="11.28515625" style="1" customWidth="1"/>
    <col min="16" max="16" width="14" style="1" customWidth="1"/>
    <col min="17" max="17" width="15" style="1" customWidth="1"/>
    <col min="18" max="16384" width="11.42578125" style="1"/>
  </cols>
  <sheetData>
    <row r="1" spans="1:9" x14ac:dyDescent="0.2">
      <c r="A1" s="8"/>
      <c r="B1" s="8"/>
      <c r="C1" s="8"/>
      <c r="D1" s="8"/>
      <c r="E1" s="8"/>
      <c r="F1" s="8"/>
      <c r="G1" s="8"/>
      <c r="H1" s="8"/>
    </row>
    <row r="2" spans="1:9" x14ac:dyDescent="0.2">
      <c r="A2" s="8"/>
      <c r="B2" s="8"/>
      <c r="C2" s="8"/>
      <c r="D2" s="8"/>
      <c r="E2" s="8"/>
      <c r="F2" s="8"/>
      <c r="H2" s="46" t="s">
        <v>167</v>
      </c>
    </row>
    <row r="3" spans="1:9" x14ac:dyDescent="0.2">
      <c r="A3" s="8"/>
      <c r="B3" s="8"/>
      <c r="C3" s="8"/>
      <c r="D3" s="8"/>
      <c r="E3" s="8"/>
      <c r="F3" s="8"/>
      <c r="G3" s="8"/>
      <c r="H3" s="8"/>
    </row>
    <row r="4" spans="1:9" x14ac:dyDescent="0.2">
      <c r="A4" s="8"/>
      <c r="B4" s="8"/>
      <c r="C4" s="8"/>
      <c r="D4" s="8"/>
      <c r="E4" s="8"/>
      <c r="F4" s="8"/>
      <c r="G4" s="8"/>
      <c r="H4" s="8"/>
    </row>
    <row r="5" spans="1:9" ht="5.25" customHeight="1" x14ac:dyDescent="0.2">
      <c r="A5" s="8"/>
      <c r="B5" s="8"/>
      <c r="C5" s="8"/>
      <c r="D5" s="8"/>
      <c r="E5" s="8"/>
      <c r="F5" s="8"/>
      <c r="G5" s="8"/>
      <c r="H5" s="8"/>
    </row>
    <row r="6" spans="1:9" ht="15.75" x14ac:dyDescent="0.25">
      <c r="A6" s="211" t="s">
        <v>2</v>
      </c>
      <c r="B6" s="212"/>
      <c r="C6" s="212"/>
      <c r="D6" s="212"/>
      <c r="E6" s="212"/>
      <c r="F6" s="212"/>
      <c r="G6" s="212"/>
      <c r="H6" s="213"/>
    </row>
    <row r="7" spans="1:9" x14ac:dyDescent="0.2">
      <c r="A7" s="214" t="s">
        <v>3</v>
      </c>
      <c r="B7" s="215"/>
      <c r="C7" s="215"/>
      <c r="D7" s="215"/>
      <c r="E7" s="215"/>
      <c r="F7" s="215"/>
      <c r="G7" s="215"/>
      <c r="H7" s="216"/>
    </row>
    <row r="8" spans="1:9" x14ac:dyDescent="0.2">
      <c r="A8" s="214" t="s">
        <v>168</v>
      </c>
      <c r="B8" s="215"/>
      <c r="C8" s="215"/>
      <c r="D8" s="215"/>
      <c r="E8" s="215"/>
      <c r="F8" s="215"/>
      <c r="G8" s="215"/>
      <c r="H8" s="216"/>
    </row>
    <row r="9" spans="1:9" s="5" customFormat="1" ht="5.25" customHeight="1" x14ac:dyDescent="0.2">
      <c r="A9" s="12"/>
      <c r="B9" s="13"/>
      <c r="C9" s="13"/>
      <c r="D9" s="13"/>
      <c r="E9" s="13"/>
      <c r="F9" s="13"/>
      <c r="G9" s="13"/>
      <c r="H9" s="14"/>
    </row>
    <row r="10" spans="1:9" ht="12" customHeight="1" x14ac:dyDescent="0.2">
      <c r="A10" s="9" t="s">
        <v>118</v>
      </c>
      <c r="B10" s="217"/>
      <c r="C10" s="218"/>
      <c r="D10" s="219"/>
      <c r="E10" s="9" t="s">
        <v>7</v>
      </c>
      <c r="F10" s="217"/>
      <c r="G10" s="218"/>
      <c r="H10" s="230"/>
    </row>
    <row r="11" spans="1:9" ht="12" customHeight="1" x14ac:dyDescent="0.2">
      <c r="A11" s="10" t="s">
        <v>119</v>
      </c>
      <c r="B11" s="220"/>
      <c r="C11" s="221"/>
      <c r="D11" s="222"/>
      <c r="E11" s="10" t="s">
        <v>121</v>
      </c>
      <c r="F11" s="220"/>
      <c r="G11" s="221"/>
      <c r="H11" s="231"/>
      <c r="I11" s="16"/>
    </row>
    <row r="12" spans="1:9" ht="12" customHeight="1" x14ac:dyDescent="0.2">
      <c r="A12" s="10" t="s">
        <v>122</v>
      </c>
      <c r="B12" s="220"/>
      <c r="C12" s="221"/>
      <c r="D12" s="222"/>
      <c r="E12" s="10" t="s">
        <v>6</v>
      </c>
      <c r="F12" s="220"/>
      <c r="G12" s="221"/>
      <c r="H12" s="231"/>
    </row>
    <row r="13" spans="1:9" ht="12" customHeight="1" x14ac:dyDescent="0.2">
      <c r="A13" s="10" t="s">
        <v>4</v>
      </c>
      <c r="B13" s="220"/>
      <c r="C13" s="221"/>
      <c r="D13" s="222"/>
      <c r="E13" s="10" t="s">
        <v>0</v>
      </c>
      <c r="F13" s="220"/>
      <c r="G13" s="221"/>
      <c r="H13" s="232"/>
    </row>
    <row r="14" spans="1:9" ht="12" customHeight="1" x14ac:dyDescent="0.2">
      <c r="A14" s="52" t="s">
        <v>5</v>
      </c>
      <c r="B14" s="225"/>
      <c r="C14" s="226"/>
      <c r="D14" s="227"/>
      <c r="E14" s="10" t="s">
        <v>1</v>
      </c>
      <c r="F14" s="228"/>
      <c r="G14" s="229"/>
      <c r="H14" s="38"/>
    </row>
    <row r="15" spans="1:9" s="16" customFormat="1" ht="12" customHeight="1" x14ac:dyDescent="0.2">
      <c r="A15" s="51"/>
      <c r="B15" s="177"/>
      <c r="C15" s="177"/>
      <c r="D15" s="178"/>
      <c r="E15" s="53" t="s">
        <v>29</v>
      </c>
      <c r="F15" s="223"/>
      <c r="G15" s="224"/>
      <c r="H15" s="39"/>
    </row>
    <row r="16" spans="1:9" ht="7.5" customHeight="1" x14ac:dyDescent="0.2">
      <c r="A16" s="183"/>
      <c r="B16" s="183"/>
      <c r="C16" s="18"/>
      <c r="D16" s="18"/>
      <c r="E16" s="18"/>
      <c r="F16" s="18"/>
      <c r="G16" s="18"/>
      <c r="H16" s="18"/>
    </row>
    <row r="17" spans="1:12" s="2" customFormat="1" ht="12.75" customHeight="1" x14ac:dyDescent="0.2">
      <c r="A17" s="235" t="s">
        <v>8</v>
      </c>
      <c r="B17" s="236"/>
      <c r="C17" s="179"/>
      <c r="D17" s="179" t="s">
        <v>28</v>
      </c>
      <c r="E17" s="179" t="s">
        <v>120</v>
      </c>
      <c r="F17" s="179" t="s">
        <v>9</v>
      </c>
      <c r="G17" s="171" t="s">
        <v>116</v>
      </c>
      <c r="H17" s="171" t="s">
        <v>117</v>
      </c>
      <c r="J17" s="162" t="s">
        <v>148</v>
      </c>
    </row>
    <row r="18" spans="1:12" ht="14.25" customHeight="1" x14ac:dyDescent="0.2">
      <c r="A18" s="237"/>
      <c r="B18" s="238"/>
      <c r="C18" s="180"/>
      <c r="D18" s="180"/>
      <c r="E18" s="180"/>
      <c r="F18" s="180"/>
      <c r="G18" s="172"/>
      <c r="H18" s="172"/>
      <c r="J18" s="163"/>
    </row>
    <row r="19" spans="1:12" ht="11.25" customHeight="1" x14ac:dyDescent="0.2">
      <c r="A19" s="169"/>
      <c r="B19" s="170"/>
      <c r="C19" s="4"/>
      <c r="D19" s="3" t="s">
        <v>12</v>
      </c>
      <c r="E19" s="3" t="s">
        <v>13</v>
      </c>
      <c r="F19" s="3" t="s">
        <v>14</v>
      </c>
      <c r="G19" s="3" t="s">
        <v>15</v>
      </c>
      <c r="H19" s="3" t="s">
        <v>15</v>
      </c>
      <c r="I19" s="16"/>
      <c r="J19" s="163"/>
    </row>
    <row r="20" spans="1:12" ht="11.25" customHeight="1" x14ac:dyDescent="0.2">
      <c r="A20" s="233" t="s">
        <v>93</v>
      </c>
      <c r="B20" s="234"/>
      <c r="C20" s="74" t="s">
        <v>92</v>
      </c>
      <c r="D20" s="75"/>
      <c r="E20" s="76">
        <v>3123</v>
      </c>
      <c r="F20" s="76">
        <f>D20*E20</f>
        <v>0</v>
      </c>
      <c r="G20" s="76">
        <v>120</v>
      </c>
      <c r="H20" s="76">
        <f>D20*G20</f>
        <v>0</v>
      </c>
      <c r="J20" s="137" t="s">
        <v>15</v>
      </c>
    </row>
    <row r="21" spans="1:12" s="16" customFormat="1" ht="11.25" customHeight="1" x14ac:dyDescent="0.2">
      <c r="A21" s="207" t="s">
        <v>149</v>
      </c>
      <c r="B21" s="208"/>
      <c r="C21" s="209"/>
      <c r="D21" s="138"/>
      <c r="E21" s="136"/>
      <c r="F21" s="136"/>
      <c r="G21" s="136"/>
      <c r="H21" s="136"/>
      <c r="I21" s="136"/>
      <c r="J21" s="138"/>
    </row>
    <row r="22" spans="1:12" ht="11.25" customHeight="1" x14ac:dyDescent="0.2">
      <c r="A22" s="210" t="s">
        <v>94</v>
      </c>
      <c r="B22" s="166"/>
      <c r="C22" s="77" t="s">
        <v>95</v>
      </c>
      <c r="D22" s="78"/>
      <c r="E22" s="79">
        <v>6011</v>
      </c>
      <c r="F22" s="79">
        <f t="shared" ref="F22:F38" si="0">D22*E22</f>
        <v>0</v>
      </c>
      <c r="G22" s="79">
        <v>125</v>
      </c>
      <c r="H22" s="79">
        <f>D22*G22</f>
        <v>0</v>
      </c>
      <c r="I22" s="16"/>
    </row>
    <row r="23" spans="1:12" ht="11.25" customHeight="1" x14ac:dyDescent="0.2">
      <c r="A23" s="169"/>
      <c r="B23" s="170"/>
      <c r="C23" s="45" t="s">
        <v>16</v>
      </c>
      <c r="D23" s="37"/>
      <c r="E23" s="72">
        <v>18027</v>
      </c>
      <c r="F23" s="4">
        <f t="shared" si="0"/>
        <v>0</v>
      </c>
      <c r="G23" s="4">
        <v>70</v>
      </c>
      <c r="H23" s="72">
        <f>D23*G23</f>
        <v>0</v>
      </c>
    </row>
    <row r="24" spans="1:12" ht="11.25" customHeight="1" x14ac:dyDescent="0.2">
      <c r="A24" s="169" t="s">
        <v>17</v>
      </c>
      <c r="B24" s="170"/>
      <c r="C24" s="45" t="s">
        <v>18</v>
      </c>
      <c r="D24" s="37"/>
      <c r="E24" s="72">
        <v>1534</v>
      </c>
      <c r="F24" s="4">
        <f t="shared" si="0"/>
        <v>0</v>
      </c>
      <c r="G24" s="43">
        <f>IF(ISBLANK(D24),0,H24/D24)</f>
        <v>0</v>
      </c>
      <c r="H24" s="37"/>
    </row>
    <row r="25" spans="1:12" s="16" customFormat="1" ht="11.25" customHeight="1" x14ac:dyDescent="0.2">
      <c r="A25" s="181" t="s">
        <v>124</v>
      </c>
      <c r="B25" s="182"/>
      <c r="C25" s="54"/>
      <c r="D25" s="55">
        <f>C25*0.245</f>
        <v>0</v>
      </c>
      <c r="E25" s="61"/>
      <c r="F25" s="21"/>
      <c r="G25" s="62"/>
      <c r="H25" s="43">
        <f>C25*29.2*0.7</f>
        <v>0</v>
      </c>
      <c r="L25" s="60"/>
    </row>
    <row r="26" spans="1:12" s="16" customFormat="1" ht="11.25" customHeight="1" x14ac:dyDescent="0.2">
      <c r="A26" s="56" t="s">
        <v>125</v>
      </c>
      <c r="B26" s="57"/>
      <c r="C26" s="54"/>
      <c r="D26" s="55">
        <f>C26*0.199</f>
        <v>0</v>
      </c>
      <c r="E26" s="23"/>
      <c r="F26" s="24"/>
      <c r="G26" s="62"/>
      <c r="H26" s="43">
        <f>C26*23.7*0.7</f>
        <v>0</v>
      </c>
      <c r="L26" s="60"/>
    </row>
    <row r="27" spans="1:12" s="16" customFormat="1" ht="11.25" customHeight="1" x14ac:dyDescent="0.2">
      <c r="A27" s="56" t="s">
        <v>45</v>
      </c>
      <c r="B27" s="57"/>
      <c r="C27" s="54"/>
      <c r="D27" s="55">
        <f>C27*0.046</f>
        <v>0</v>
      </c>
      <c r="E27" s="23"/>
      <c r="F27" s="24"/>
      <c r="G27" s="62"/>
      <c r="H27" s="43">
        <f>C27*5.5*0.7</f>
        <v>0</v>
      </c>
      <c r="L27" s="60"/>
    </row>
    <row r="28" spans="1:12" s="16" customFormat="1" ht="11.25" customHeight="1" x14ac:dyDescent="0.2">
      <c r="A28" s="56" t="s">
        <v>46</v>
      </c>
      <c r="B28" s="57"/>
      <c r="C28" s="54"/>
      <c r="D28" s="55">
        <f>C28*0.123</f>
        <v>0</v>
      </c>
      <c r="E28" s="23"/>
      <c r="F28" s="24"/>
      <c r="G28" s="62"/>
      <c r="H28" s="43">
        <f>C28*14.6*0.7</f>
        <v>0</v>
      </c>
      <c r="L28" s="60"/>
    </row>
    <row r="29" spans="1:12" s="16" customFormat="1" ht="11.25" customHeight="1" x14ac:dyDescent="0.2">
      <c r="A29" s="181" t="s">
        <v>108</v>
      </c>
      <c r="B29" s="182"/>
      <c r="C29" s="45"/>
      <c r="D29" s="55">
        <f>D24-D25-D26-D27-D28</f>
        <v>0</v>
      </c>
      <c r="E29" s="32"/>
      <c r="F29" s="26"/>
      <c r="G29" s="62"/>
      <c r="H29" s="43">
        <f>H24-SUM(H25:H28)</f>
        <v>0</v>
      </c>
    </row>
    <row r="30" spans="1:12" ht="11.25" customHeight="1" x14ac:dyDescent="0.2">
      <c r="A30" s="169"/>
      <c r="B30" s="170"/>
      <c r="C30" s="45" t="s">
        <v>19</v>
      </c>
      <c r="D30" s="42">
        <f>IF(ISBLANK(G24),0,IF(G24=0,0,H30/G24))</f>
        <v>0</v>
      </c>
      <c r="E30" s="72">
        <v>698</v>
      </c>
      <c r="F30" s="43">
        <f>D30*E30</f>
        <v>0</v>
      </c>
      <c r="G30" s="7">
        <v>0</v>
      </c>
      <c r="H30" s="37"/>
    </row>
    <row r="31" spans="1:12" ht="11.25" customHeight="1" x14ac:dyDescent="0.2">
      <c r="A31" s="169"/>
      <c r="B31" s="170"/>
      <c r="C31" s="45"/>
      <c r="D31" s="4"/>
      <c r="E31" s="72"/>
      <c r="F31" s="4"/>
      <c r="G31" s="4"/>
      <c r="H31" s="4"/>
    </row>
    <row r="32" spans="1:12" ht="11.25" customHeight="1" x14ac:dyDescent="0.2">
      <c r="A32" s="169" t="s">
        <v>20</v>
      </c>
      <c r="B32" s="170"/>
      <c r="C32" s="47" t="s">
        <v>21</v>
      </c>
      <c r="D32" s="37"/>
      <c r="E32" s="72">
        <v>24496</v>
      </c>
      <c r="F32" s="4">
        <f t="shared" si="0"/>
        <v>0</v>
      </c>
      <c r="G32" s="4">
        <v>50</v>
      </c>
      <c r="H32" s="4">
        <f>D32*G32</f>
        <v>0</v>
      </c>
    </row>
    <row r="33" spans="1:8" ht="11.25" customHeight="1" x14ac:dyDescent="0.2">
      <c r="A33" s="169"/>
      <c r="B33" s="170"/>
      <c r="C33" s="48" t="s">
        <v>22</v>
      </c>
      <c r="D33" s="37"/>
      <c r="E33" s="72">
        <v>71320</v>
      </c>
      <c r="F33" s="4">
        <f t="shared" si="0"/>
        <v>0</v>
      </c>
      <c r="G33" s="4">
        <v>50</v>
      </c>
      <c r="H33" s="4">
        <f t="shared" ref="H33:H38" si="1">D33*G33</f>
        <v>0</v>
      </c>
    </row>
    <row r="34" spans="1:8" ht="11.25" customHeight="1" x14ac:dyDescent="0.2">
      <c r="A34" s="169"/>
      <c r="B34" s="170"/>
      <c r="C34" s="48" t="s">
        <v>23</v>
      </c>
      <c r="D34" s="37"/>
      <c r="E34" s="72">
        <v>24089</v>
      </c>
      <c r="F34" s="4">
        <f t="shared" si="0"/>
        <v>0</v>
      </c>
      <c r="G34" s="4">
        <v>50</v>
      </c>
      <c r="H34" s="4">
        <f t="shared" si="1"/>
        <v>0</v>
      </c>
    </row>
    <row r="35" spans="1:8" ht="11.25" customHeight="1" x14ac:dyDescent="0.2">
      <c r="A35" s="169"/>
      <c r="B35" s="170"/>
      <c r="C35" s="49" t="s">
        <v>24</v>
      </c>
      <c r="D35" s="37"/>
      <c r="E35" s="72">
        <v>33913</v>
      </c>
      <c r="F35" s="4">
        <f t="shared" si="0"/>
        <v>0</v>
      </c>
      <c r="G35" s="4">
        <v>50</v>
      </c>
      <c r="H35" s="4">
        <f t="shared" si="1"/>
        <v>0</v>
      </c>
    </row>
    <row r="36" spans="1:8" ht="11.25" customHeight="1" x14ac:dyDescent="0.2">
      <c r="A36" s="169" t="s">
        <v>96</v>
      </c>
      <c r="B36" s="170"/>
      <c r="C36" s="45" t="s">
        <v>60</v>
      </c>
      <c r="D36" s="37"/>
      <c r="E36" s="72">
        <v>50</v>
      </c>
      <c r="F36" s="4">
        <f t="shared" si="0"/>
        <v>0</v>
      </c>
      <c r="G36" s="4">
        <v>0.4</v>
      </c>
      <c r="H36" s="4">
        <f t="shared" si="1"/>
        <v>0</v>
      </c>
    </row>
    <row r="37" spans="1:8" ht="11.25" customHeight="1" x14ac:dyDescent="0.2">
      <c r="A37" s="169"/>
      <c r="B37" s="170"/>
      <c r="C37" s="45"/>
      <c r="D37" s="33"/>
      <c r="E37" s="72"/>
      <c r="F37" s="4"/>
      <c r="G37" s="4"/>
      <c r="H37" s="4"/>
    </row>
    <row r="38" spans="1:8" ht="11.25" customHeight="1" x14ac:dyDescent="0.2">
      <c r="A38" s="169" t="s">
        <v>25</v>
      </c>
      <c r="B38" s="170"/>
      <c r="C38" s="45" t="s">
        <v>26</v>
      </c>
      <c r="D38" s="37"/>
      <c r="E38" s="72">
        <v>2100</v>
      </c>
      <c r="F38" s="4">
        <f t="shared" si="0"/>
        <v>0</v>
      </c>
      <c r="G38" s="4">
        <v>50</v>
      </c>
      <c r="H38" s="4">
        <f t="shared" si="1"/>
        <v>0</v>
      </c>
    </row>
    <row r="39" spans="1:8" ht="12" customHeight="1" x14ac:dyDescent="0.2">
      <c r="A39" s="184" t="s">
        <v>27</v>
      </c>
      <c r="B39" s="185"/>
      <c r="C39" s="4"/>
      <c r="D39" s="4">
        <f>D20+D22+D23+D24+D32+D33+D34+D35+D38</f>
        <v>0</v>
      </c>
      <c r="E39" s="72"/>
      <c r="F39" s="43">
        <f>SUM(F20:F38)</f>
        <v>0</v>
      </c>
      <c r="G39" s="4"/>
      <c r="H39" s="43">
        <f>H20+H22+H23+H29+H32+H33+H34+H35+H36+H38</f>
        <v>0</v>
      </c>
    </row>
    <row r="40" spans="1:8" ht="12.75" customHeight="1" x14ac:dyDescent="0.2">
      <c r="A40" s="183"/>
      <c r="B40" s="183"/>
      <c r="C40" s="18"/>
      <c r="D40" s="18"/>
      <c r="E40" s="71"/>
      <c r="F40" s="18"/>
      <c r="G40" s="18"/>
      <c r="H40" s="18"/>
    </row>
    <row r="41" spans="1:8" ht="11.25" customHeight="1" x14ac:dyDescent="0.2">
      <c r="A41" s="184" t="s">
        <v>39</v>
      </c>
      <c r="B41" s="185"/>
      <c r="C41" s="6"/>
      <c r="D41" s="6" t="s">
        <v>60</v>
      </c>
      <c r="E41" s="73"/>
      <c r="F41" s="6"/>
      <c r="G41" s="6" t="s">
        <v>61</v>
      </c>
      <c r="H41" s="6" t="s">
        <v>61</v>
      </c>
    </row>
    <row r="42" spans="1:8" ht="11.25" customHeight="1" x14ac:dyDescent="0.2">
      <c r="A42" s="184" t="s">
        <v>40</v>
      </c>
      <c r="B42" s="185"/>
      <c r="C42" s="7"/>
      <c r="D42" s="7"/>
      <c r="E42" s="72"/>
      <c r="F42" s="7"/>
      <c r="G42" s="7"/>
      <c r="H42" s="6" t="s">
        <v>11</v>
      </c>
    </row>
    <row r="43" spans="1:8" ht="11.25" customHeight="1" x14ac:dyDescent="0.2">
      <c r="A43" s="169" t="s">
        <v>165</v>
      </c>
      <c r="B43" s="170"/>
      <c r="C43" s="33"/>
      <c r="D43" s="37"/>
      <c r="E43" s="72">
        <v>4055</v>
      </c>
      <c r="F43" s="7">
        <f t="shared" ref="F43:F65" si="2">D43*E43</f>
        <v>0</v>
      </c>
      <c r="G43" s="7">
        <v>62.1</v>
      </c>
      <c r="H43" s="7">
        <f>D43*G43</f>
        <v>0</v>
      </c>
    </row>
    <row r="44" spans="1:8" ht="11.25" customHeight="1" x14ac:dyDescent="0.2">
      <c r="A44" s="169" t="s">
        <v>41</v>
      </c>
      <c r="B44" s="170"/>
      <c r="C44" s="7"/>
      <c r="D44" s="37"/>
      <c r="E44" s="72">
        <v>4846</v>
      </c>
      <c r="F44" s="7">
        <f t="shared" si="2"/>
        <v>0</v>
      </c>
      <c r="G44" s="7">
        <v>76.7</v>
      </c>
      <c r="H44" s="7">
        <f t="shared" ref="H44:H65" si="3">D44*G44</f>
        <v>0</v>
      </c>
    </row>
    <row r="45" spans="1:8" ht="11.25" customHeight="1" x14ac:dyDescent="0.2">
      <c r="A45" s="169" t="s">
        <v>42</v>
      </c>
      <c r="B45" s="170"/>
      <c r="C45" s="7"/>
      <c r="D45" s="37"/>
      <c r="E45" s="72">
        <v>2176</v>
      </c>
      <c r="F45" s="7">
        <f t="shared" si="2"/>
        <v>0</v>
      </c>
      <c r="G45" s="7">
        <v>55.2</v>
      </c>
      <c r="H45" s="7">
        <f t="shared" si="3"/>
        <v>0</v>
      </c>
    </row>
    <row r="46" spans="1:8" ht="11.25" customHeight="1" x14ac:dyDescent="0.2">
      <c r="A46" s="169" t="s">
        <v>43</v>
      </c>
      <c r="B46" s="170"/>
      <c r="C46" s="7"/>
      <c r="D46" s="37"/>
      <c r="E46" s="72">
        <v>1851</v>
      </c>
      <c r="F46" s="7">
        <f t="shared" si="2"/>
        <v>0</v>
      </c>
      <c r="G46" s="7">
        <v>40.200000000000003</v>
      </c>
      <c r="H46" s="7">
        <f t="shared" si="3"/>
        <v>0</v>
      </c>
    </row>
    <row r="47" spans="1:8" ht="11.25" customHeight="1" x14ac:dyDescent="0.2">
      <c r="A47" s="169" t="s">
        <v>44</v>
      </c>
      <c r="B47" s="170"/>
      <c r="C47" s="7"/>
      <c r="D47" s="37"/>
      <c r="E47" s="72">
        <v>0</v>
      </c>
      <c r="F47" s="7">
        <f t="shared" si="2"/>
        <v>0</v>
      </c>
      <c r="G47" s="7">
        <v>25.6</v>
      </c>
      <c r="H47" s="7">
        <f t="shared" si="3"/>
        <v>0</v>
      </c>
    </row>
    <row r="48" spans="1:8" ht="11.25" customHeight="1" x14ac:dyDescent="0.2">
      <c r="A48" s="169" t="s">
        <v>97</v>
      </c>
      <c r="B48" s="170"/>
      <c r="C48" s="7"/>
      <c r="D48" s="37"/>
      <c r="E48" s="72">
        <v>0</v>
      </c>
      <c r="F48" s="7">
        <f t="shared" si="2"/>
        <v>0</v>
      </c>
      <c r="G48" s="7">
        <v>16.399999999999999</v>
      </c>
      <c r="H48" s="7">
        <f t="shared" si="3"/>
        <v>0</v>
      </c>
    </row>
    <row r="49" spans="1:17" s="16" customFormat="1" ht="11.25" customHeight="1" x14ac:dyDescent="0.2">
      <c r="A49" s="63" t="s">
        <v>113</v>
      </c>
      <c r="B49" s="64"/>
      <c r="C49" s="7"/>
      <c r="D49" s="37"/>
      <c r="E49" s="72">
        <v>1832</v>
      </c>
      <c r="F49" s="7">
        <f t="shared" si="2"/>
        <v>0</v>
      </c>
      <c r="G49" s="7">
        <f>AVERAGE(G47:G48)</f>
        <v>21</v>
      </c>
      <c r="H49" s="7">
        <f t="shared" si="3"/>
        <v>0</v>
      </c>
    </row>
    <row r="50" spans="1:17" ht="11.25" customHeight="1" x14ac:dyDescent="0.2">
      <c r="A50" s="169" t="s">
        <v>98</v>
      </c>
      <c r="B50" s="170"/>
      <c r="C50" s="7" t="s">
        <v>56</v>
      </c>
      <c r="D50" s="37"/>
      <c r="E50" s="72">
        <v>700</v>
      </c>
      <c r="F50" s="7">
        <f t="shared" si="2"/>
        <v>0</v>
      </c>
      <c r="G50" s="7">
        <v>9.1</v>
      </c>
      <c r="H50" s="7">
        <f t="shared" si="3"/>
        <v>0</v>
      </c>
    </row>
    <row r="51" spans="1:17" ht="11.25" customHeight="1" x14ac:dyDescent="0.2">
      <c r="A51" s="169" t="s">
        <v>99</v>
      </c>
      <c r="B51" s="170"/>
      <c r="C51" s="7" t="s">
        <v>56</v>
      </c>
      <c r="D51" s="37"/>
      <c r="E51" s="72">
        <v>847</v>
      </c>
      <c r="F51" s="7">
        <f t="shared" si="2"/>
        <v>0</v>
      </c>
      <c r="G51" s="7">
        <v>20.100000000000001</v>
      </c>
      <c r="H51" s="7">
        <f t="shared" si="3"/>
        <v>0</v>
      </c>
    </row>
    <row r="52" spans="1:17" s="16" customFormat="1" ht="11.25" customHeight="1" x14ac:dyDescent="0.2">
      <c r="A52" s="65" t="s">
        <v>126</v>
      </c>
      <c r="B52" s="66"/>
      <c r="C52" s="7"/>
      <c r="D52" s="37"/>
      <c r="E52" s="72">
        <v>5610</v>
      </c>
      <c r="F52" s="7">
        <f t="shared" si="2"/>
        <v>0</v>
      </c>
      <c r="G52" s="7"/>
      <c r="H52" s="7">
        <f t="shared" si="3"/>
        <v>0</v>
      </c>
    </row>
    <row r="53" spans="1:17" s="16" customFormat="1" ht="11.25" customHeight="1" x14ac:dyDescent="0.2">
      <c r="A53" s="65" t="s">
        <v>127</v>
      </c>
      <c r="B53" s="66"/>
      <c r="C53" s="7"/>
      <c r="D53" s="37"/>
      <c r="E53" s="72">
        <v>0</v>
      </c>
      <c r="F53" s="7">
        <f t="shared" si="2"/>
        <v>0</v>
      </c>
      <c r="G53" s="7"/>
      <c r="H53" s="7">
        <f t="shared" si="3"/>
        <v>0</v>
      </c>
    </row>
    <row r="54" spans="1:17" s="16" customFormat="1" ht="11.25" customHeight="1" x14ac:dyDescent="0.2">
      <c r="A54" s="65" t="s">
        <v>46</v>
      </c>
      <c r="B54" s="66"/>
      <c r="C54" s="7"/>
      <c r="D54" s="37"/>
      <c r="E54" s="72">
        <v>0</v>
      </c>
      <c r="F54" s="7">
        <f t="shared" si="2"/>
        <v>0</v>
      </c>
      <c r="G54" s="7"/>
      <c r="H54" s="7">
        <f t="shared" si="3"/>
        <v>0</v>
      </c>
    </row>
    <row r="55" spans="1:17" ht="11.25" customHeight="1" x14ac:dyDescent="0.2">
      <c r="A55" s="169" t="s">
        <v>47</v>
      </c>
      <c r="B55" s="170"/>
      <c r="C55" s="7"/>
      <c r="D55" s="37"/>
      <c r="E55" s="72">
        <v>1040</v>
      </c>
      <c r="F55" s="7">
        <f t="shared" si="2"/>
        <v>0</v>
      </c>
      <c r="G55" s="7">
        <v>9.1</v>
      </c>
      <c r="H55" s="7">
        <f t="shared" si="3"/>
        <v>0</v>
      </c>
      <c r="J55" s="140" t="s">
        <v>153</v>
      </c>
      <c r="K55" s="16"/>
      <c r="L55" s="16"/>
      <c r="M55" s="16"/>
      <c r="N55" s="16"/>
      <c r="O55" s="16"/>
      <c r="P55" s="16"/>
      <c r="Q55" s="16"/>
    </row>
    <row r="56" spans="1:17" ht="11.25" customHeight="1" x14ac:dyDescent="0.2">
      <c r="A56" s="169" t="s">
        <v>48</v>
      </c>
      <c r="B56" s="170"/>
      <c r="C56" s="7"/>
      <c r="D56" s="37"/>
      <c r="E56" s="72">
        <v>324</v>
      </c>
      <c r="F56" s="7">
        <f t="shared" si="2"/>
        <v>0</v>
      </c>
      <c r="G56" s="7">
        <v>6.6</v>
      </c>
      <c r="H56" s="7">
        <f t="shared" si="3"/>
        <v>0</v>
      </c>
      <c r="J56" s="16"/>
      <c r="K56" s="16"/>
      <c r="L56" s="16"/>
      <c r="M56" s="16"/>
      <c r="N56" s="16"/>
      <c r="O56" s="16"/>
      <c r="P56" s="16"/>
      <c r="Q56" s="16"/>
    </row>
    <row r="57" spans="1:17" ht="11.25" customHeight="1" x14ac:dyDescent="0.2">
      <c r="A57" s="169" t="s">
        <v>49</v>
      </c>
      <c r="B57" s="170"/>
      <c r="C57" s="7"/>
      <c r="D57" s="37"/>
      <c r="E57" s="72">
        <v>0</v>
      </c>
      <c r="F57" s="7">
        <f t="shared" si="2"/>
        <v>0</v>
      </c>
      <c r="G57" s="7">
        <v>4.4000000000000004</v>
      </c>
      <c r="H57" s="7">
        <f t="shared" si="3"/>
        <v>0</v>
      </c>
      <c r="J57" s="141" t="s">
        <v>152</v>
      </c>
      <c r="K57" s="16"/>
      <c r="L57" s="16"/>
      <c r="M57" s="16"/>
      <c r="N57" s="16"/>
      <c r="O57" s="16"/>
      <c r="P57" s="16"/>
      <c r="Q57" s="16"/>
    </row>
    <row r="58" spans="1:17" ht="11.25" customHeight="1" x14ac:dyDescent="0.2">
      <c r="A58" s="169" t="s">
        <v>50</v>
      </c>
      <c r="B58" s="170"/>
      <c r="C58" s="7"/>
      <c r="D58" s="37"/>
      <c r="E58" s="72">
        <v>866</v>
      </c>
      <c r="F58" s="7">
        <f t="shared" si="2"/>
        <v>0</v>
      </c>
      <c r="G58" s="7">
        <v>7.3</v>
      </c>
      <c r="H58" s="7">
        <f t="shared" si="3"/>
        <v>0</v>
      </c>
      <c r="J58" s="160" t="s">
        <v>156</v>
      </c>
      <c r="K58" s="159"/>
      <c r="L58" s="159"/>
      <c r="M58" s="159"/>
      <c r="N58" s="159"/>
      <c r="O58" s="159"/>
      <c r="P58" s="159"/>
      <c r="Q58" s="159"/>
    </row>
    <row r="59" spans="1:17" ht="11.25" customHeight="1" x14ac:dyDescent="0.2">
      <c r="A59" s="169" t="s">
        <v>51</v>
      </c>
      <c r="B59" s="170"/>
      <c r="C59" s="7"/>
      <c r="D59" s="37"/>
      <c r="E59" s="72">
        <v>0</v>
      </c>
      <c r="F59" s="7">
        <f t="shared" si="2"/>
        <v>0</v>
      </c>
      <c r="G59" s="7">
        <v>5.8</v>
      </c>
      <c r="H59" s="7">
        <f t="shared" si="3"/>
        <v>0</v>
      </c>
      <c r="J59" s="16" t="s">
        <v>157</v>
      </c>
      <c r="K59" s="16"/>
      <c r="L59" s="16"/>
      <c r="M59" s="16"/>
      <c r="N59" s="16"/>
      <c r="O59" s="16"/>
      <c r="P59" s="16"/>
      <c r="Q59" s="16"/>
    </row>
    <row r="60" spans="1:17" ht="11.25" customHeight="1" x14ac:dyDescent="0.2">
      <c r="A60" s="169" t="s">
        <v>52</v>
      </c>
      <c r="B60" s="170"/>
      <c r="C60" s="7"/>
      <c r="D60" s="37"/>
      <c r="E60" s="72">
        <v>0</v>
      </c>
      <c r="F60" s="7">
        <f t="shared" si="2"/>
        <v>0</v>
      </c>
      <c r="G60" s="7">
        <v>3.7</v>
      </c>
      <c r="H60" s="7">
        <f t="shared" si="3"/>
        <v>0</v>
      </c>
      <c r="J60" s="144" t="s">
        <v>162</v>
      </c>
      <c r="K60" s="16"/>
      <c r="L60" s="16"/>
      <c r="M60" s="16"/>
      <c r="N60" s="16"/>
      <c r="O60" s="16"/>
      <c r="P60" s="16"/>
      <c r="Q60" s="16"/>
    </row>
    <row r="61" spans="1:17" ht="11.25" customHeight="1" x14ac:dyDescent="0.2">
      <c r="A61" s="169" t="s">
        <v>53</v>
      </c>
      <c r="B61" s="170"/>
      <c r="C61" s="7"/>
      <c r="D61" s="37"/>
      <c r="E61" s="72">
        <v>165</v>
      </c>
      <c r="F61" s="7">
        <f t="shared" si="2"/>
        <v>0</v>
      </c>
      <c r="G61" s="7">
        <v>4.3</v>
      </c>
      <c r="H61" s="7">
        <f t="shared" si="3"/>
        <v>0</v>
      </c>
      <c r="J61" s="16"/>
      <c r="K61" s="16"/>
      <c r="L61" s="16"/>
      <c r="M61" s="16"/>
      <c r="N61" s="16"/>
      <c r="O61" s="16"/>
      <c r="P61" s="16"/>
      <c r="Q61" s="16"/>
    </row>
    <row r="62" spans="1:17" ht="11.25" customHeight="1" x14ac:dyDescent="0.2">
      <c r="A62" s="169" t="s">
        <v>54</v>
      </c>
      <c r="B62" s="170"/>
      <c r="C62" s="7"/>
      <c r="D62" s="37"/>
      <c r="E62" s="72">
        <v>224</v>
      </c>
      <c r="F62" s="7">
        <f t="shared" si="2"/>
        <v>0</v>
      </c>
      <c r="G62" s="7">
        <v>9.5</v>
      </c>
      <c r="H62" s="7">
        <f t="shared" si="3"/>
        <v>0</v>
      </c>
      <c r="J62" s="141" t="s">
        <v>158</v>
      </c>
      <c r="K62" s="141"/>
      <c r="L62" s="141"/>
      <c r="M62" s="16"/>
      <c r="N62" s="16"/>
      <c r="O62" s="16"/>
      <c r="P62" s="16"/>
      <c r="Q62" s="16"/>
    </row>
    <row r="63" spans="1:17" s="16" customFormat="1" ht="11.25" customHeight="1" x14ac:dyDescent="0.2">
      <c r="A63" s="186"/>
      <c r="B63" s="187"/>
      <c r="C63" s="72"/>
      <c r="D63" s="37"/>
      <c r="E63" s="37"/>
      <c r="F63" s="72">
        <f t="shared" si="2"/>
        <v>0</v>
      </c>
      <c r="G63" s="37"/>
      <c r="H63" s="72">
        <f t="shared" si="3"/>
        <v>0</v>
      </c>
      <c r="J63" s="141"/>
      <c r="K63" s="141"/>
      <c r="L63" s="141"/>
    </row>
    <row r="64" spans="1:17" ht="11.25" customHeight="1" x14ac:dyDescent="0.2">
      <c r="A64" s="169" t="s">
        <v>55</v>
      </c>
      <c r="B64" s="170"/>
      <c r="C64" s="50" t="s">
        <v>56</v>
      </c>
      <c r="D64" s="37"/>
      <c r="E64" s="161">
        <v>32</v>
      </c>
      <c r="F64" s="7">
        <f t="shared" si="2"/>
        <v>0</v>
      </c>
      <c r="G64" s="7">
        <v>0</v>
      </c>
      <c r="H64" s="7">
        <f t="shared" si="3"/>
        <v>0</v>
      </c>
      <c r="J64" s="240" t="s">
        <v>154</v>
      </c>
      <c r="K64" s="145" t="s">
        <v>150</v>
      </c>
      <c r="L64" s="146"/>
      <c r="M64" s="146"/>
      <c r="N64" s="146"/>
      <c r="O64" s="146"/>
      <c r="P64" s="146"/>
      <c r="Q64" s="147"/>
    </row>
    <row r="65" spans="1:17" ht="11.25" customHeight="1" x14ac:dyDescent="0.2">
      <c r="A65" s="169" t="s">
        <v>57</v>
      </c>
      <c r="B65" s="170"/>
      <c r="C65" s="50" t="s">
        <v>56</v>
      </c>
      <c r="D65" s="37"/>
      <c r="E65" s="161">
        <v>-55</v>
      </c>
      <c r="F65" s="7">
        <f t="shared" si="2"/>
        <v>0</v>
      </c>
      <c r="G65" s="7">
        <v>3</v>
      </c>
      <c r="H65" s="7">
        <f t="shared" si="3"/>
        <v>0</v>
      </c>
      <c r="J65" s="241"/>
      <c r="K65" s="148" t="s">
        <v>159</v>
      </c>
      <c r="L65" s="149"/>
      <c r="M65" s="149"/>
      <c r="N65" s="149"/>
      <c r="O65" s="149"/>
      <c r="P65" s="149"/>
      <c r="Q65" s="150"/>
    </row>
    <row r="66" spans="1:17" ht="11.25" customHeight="1" x14ac:dyDescent="0.2">
      <c r="A66" s="169" t="s">
        <v>107</v>
      </c>
      <c r="B66" s="170"/>
      <c r="C66" s="50" t="s">
        <v>58</v>
      </c>
      <c r="D66" s="37"/>
      <c r="E66" s="72"/>
      <c r="F66" s="7"/>
      <c r="G66" s="7"/>
      <c r="H66" s="37"/>
      <c r="J66" s="142" t="s">
        <v>155</v>
      </c>
      <c r="K66" s="151" t="s">
        <v>160</v>
      </c>
      <c r="L66" s="152"/>
      <c r="M66" s="152"/>
      <c r="N66" s="152"/>
      <c r="O66" s="152"/>
      <c r="P66" s="152"/>
      <c r="Q66" s="15"/>
    </row>
    <row r="67" spans="1:17" ht="15.75" customHeight="1" x14ac:dyDescent="0.2">
      <c r="A67" s="184" t="s">
        <v>59</v>
      </c>
      <c r="B67" s="185"/>
      <c r="C67" s="50"/>
      <c r="D67" s="7"/>
      <c r="E67" s="72"/>
      <c r="F67" s="6">
        <f>SUM(F43:F65)</f>
        <v>0</v>
      </c>
      <c r="G67" s="7"/>
      <c r="H67" s="17">
        <f>SUM(H43:H66)</f>
        <v>0</v>
      </c>
      <c r="J67" s="142" t="s">
        <v>163</v>
      </c>
      <c r="K67" s="151" t="s">
        <v>151</v>
      </c>
      <c r="L67" s="152"/>
      <c r="M67" s="152"/>
      <c r="N67" s="152"/>
      <c r="O67" s="152"/>
      <c r="P67" s="152"/>
      <c r="Q67" s="15"/>
    </row>
    <row r="68" spans="1:17" ht="11.25" customHeight="1" x14ac:dyDescent="0.2">
      <c r="A68" s="18"/>
      <c r="B68" s="18"/>
      <c r="C68" s="18"/>
      <c r="D68" s="18"/>
      <c r="E68" s="71"/>
      <c r="F68" s="18"/>
      <c r="G68" s="18"/>
      <c r="H68" s="18"/>
      <c r="I68" s="16"/>
      <c r="J68" s="81"/>
      <c r="K68" s="81"/>
      <c r="L68" s="81"/>
      <c r="M68" s="81"/>
      <c r="N68" s="81"/>
      <c r="O68" s="81"/>
      <c r="P68" s="81"/>
      <c r="Q68" s="81"/>
    </row>
    <row r="69" spans="1:17" ht="11.25" customHeight="1" x14ac:dyDescent="0.2">
      <c r="A69" s="239"/>
      <c r="B69" s="239"/>
      <c r="C69" s="239"/>
      <c r="D69" s="239"/>
      <c r="E69" s="239"/>
      <c r="F69" s="239"/>
      <c r="G69" s="239"/>
      <c r="H69" s="239"/>
      <c r="I69" s="16"/>
      <c r="J69" s="81"/>
      <c r="K69" s="81"/>
      <c r="L69" s="81"/>
      <c r="M69" s="81"/>
      <c r="N69" s="81"/>
      <c r="O69" s="81"/>
      <c r="P69" s="81"/>
      <c r="Q69" s="81"/>
    </row>
    <row r="70" spans="1:17" ht="11.25" customHeight="1" x14ac:dyDescent="0.2">
      <c r="A70" s="239"/>
      <c r="B70" s="239"/>
      <c r="C70" s="239"/>
      <c r="D70" s="239"/>
      <c r="E70" s="239"/>
      <c r="F70" s="239"/>
      <c r="G70" s="239"/>
      <c r="H70" s="239"/>
      <c r="I70" s="16"/>
      <c r="J70" s="81"/>
      <c r="K70" s="81"/>
      <c r="L70" s="81"/>
      <c r="M70" s="81"/>
      <c r="N70" s="81"/>
      <c r="O70" s="81"/>
      <c r="P70" s="81"/>
      <c r="Q70" s="81"/>
    </row>
    <row r="71" spans="1:17" ht="11.25" customHeight="1" x14ac:dyDescent="0.2">
      <c r="A71" s="239"/>
      <c r="B71" s="239"/>
      <c r="C71" s="239"/>
      <c r="D71" s="239"/>
      <c r="E71" s="239"/>
      <c r="F71" s="239"/>
      <c r="G71" s="239"/>
      <c r="H71" s="239"/>
      <c r="I71" s="16"/>
      <c r="J71" s="81"/>
      <c r="K71" s="81"/>
      <c r="L71" s="81"/>
      <c r="M71" s="81"/>
      <c r="N71" s="81"/>
      <c r="O71" s="81"/>
      <c r="P71" s="81"/>
      <c r="Q71" s="81"/>
    </row>
    <row r="72" spans="1:17" s="16" customFormat="1" ht="11.25" customHeight="1" x14ac:dyDescent="0.2">
      <c r="A72" s="71"/>
      <c r="B72" s="71"/>
      <c r="C72" s="71"/>
      <c r="D72" s="71"/>
      <c r="E72" s="71"/>
      <c r="F72" s="71"/>
      <c r="G72" s="71"/>
      <c r="H72" s="71"/>
      <c r="J72" s="81"/>
      <c r="K72" s="81"/>
      <c r="L72" s="81"/>
      <c r="M72" s="81"/>
      <c r="N72" s="81"/>
      <c r="O72" s="81"/>
      <c r="P72" s="81"/>
      <c r="Q72" s="81"/>
    </row>
    <row r="73" spans="1:17" s="16" customFormat="1" ht="11.25" customHeight="1" x14ac:dyDescent="0.2">
      <c r="A73" s="71"/>
      <c r="B73" s="71"/>
      <c r="C73" s="71"/>
      <c r="D73" s="71"/>
      <c r="E73" s="71"/>
      <c r="F73" s="71"/>
      <c r="G73" s="71"/>
      <c r="H73" s="71"/>
      <c r="J73" s="81"/>
      <c r="K73" s="81"/>
      <c r="L73" s="82"/>
      <c r="M73" s="81"/>
      <c r="N73" s="83"/>
      <c r="O73" s="85"/>
      <c r="P73" s="81"/>
      <c r="Q73" s="81"/>
    </row>
    <row r="74" spans="1:17" ht="11.25" customHeight="1" x14ac:dyDescent="0.2">
      <c r="A74" s="18"/>
      <c r="B74" s="18"/>
      <c r="C74" s="18"/>
      <c r="D74" s="18"/>
      <c r="E74" s="71"/>
      <c r="F74" s="18"/>
      <c r="G74" s="18"/>
      <c r="H74" s="18"/>
      <c r="J74" s="86" t="s">
        <v>61</v>
      </c>
      <c r="K74" s="84"/>
      <c r="L74" s="87" t="s">
        <v>128</v>
      </c>
      <c r="M74" s="84"/>
      <c r="N74" s="86"/>
      <c r="O74" s="164" t="s">
        <v>161</v>
      </c>
      <c r="P74" s="88" t="s">
        <v>129</v>
      </c>
      <c r="Q74" s="164" t="s">
        <v>80</v>
      </c>
    </row>
    <row r="75" spans="1:17" ht="13.5" customHeight="1" x14ac:dyDescent="0.2">
      <c r="A75" s="18"/>
      <c r="B75" s="18"/>
      <c r="C75" s="18"/>
      <c r="D75" s="18"/>
      <c r="E75" s="71"/>
      <c r="F75" s="18"/>
      <c r="G75" s="18"/>
      <c r="H75" s="18"/>
      <c r="J75" s="154" t="s">
        <v>130</v>
      </c>
      <c r="K75" s="84"/>
      <c r="L75" s="158" t="s">
        <v>131</v>
      </c>
      <c r="M75" s="84"/>
      <c r="N75" s="165" t="s">
        <v>132</v>
      </c>
      <c r="O75" s="165"/>
      <c r="P75" s="89" t="s">
        <v>133</v>
      </c>
      <c r="Q75" s="165"/>
    </row>
    <row r="76" spans="1:17" x14ac:dyDescent="0.2">
      <c r="A76" s="18"/>
      <c r="B76" s="18"/>
      <c r="C76" s="18"/>
      <c r="D76" s="18"/>
      <c r="E76" s="71"/>
      <c r="F76" s="18"/>
      <c r="G76" s="18"/>
      <c r="H76" s="18"/>
      <c r="J76" s="85"/>
      <c r="K76" s="84"/>
      <c r="L76" s="16"/>
      <c r="M76" s="84"/>
      <c r="N76" s="242"/>
      <c r="O76" s="166"/>
      <c r="P76" s="133">
        <v>0.66</v>
      </c>
      <c r="Q76" s="90" t="s">
        <v>129</v>
      </c>
    </row>
    <row r="77" spans="1:17" s="16" customFormat="1" x14ac:dyDescent="0.2">
      <c r="A77" s="173" t="s">
        <v>147</v>
      </c>
      <c r="B77" s="174"/>
      <c r="C77" s="175"/>
      <c r="D77" s="175"/>
      <c r="E77" s="175"/>
      <c r="F77" s="175"/>
      <c r="G77" s="175"/>
      <c r="H77" s="176"/>
      <c r="J77" s="94" t="str">
        <f>IF(H67=0,"",H67)</f>
        <v/>
      </c>
      <c r="K77" s="84"/>
      <c r="L77" s="132" t="str">
        <f>IF(H29=0,"",H29)</f>
        <v/>
      </c>
      <c r="M77" s="84"/>
      <c r="N77" s="95" t="str">
        <f>IF(L77="","",L77/J77)</f>
        <v/>
      </c>
      <c r="O77" s="96" t="str">
        <f>IF(F67=0,"",F67)</f>
        <v/>
      </c>
      <c r="P77" s="135" t="str">
        <f>IF(J77="","",IF(N77&gt;66%,"Ja","Nein"))</f>
        <v/>
      </c>
      <c r="Q77" s="96" t="str">
        <f>IF(J77="","",IF(P77="Ja",O77,0))</f>
        <v/>
      </c>
    </row>
    <row r="78" spans="1:17" s="16" customFormat="1" ht="13.5" thickBot="1" x14ac:dyDescent="0.25">
      <c r="A78" s="71"/>
      <c r="B78" s="71"/>
      <c r="C78" s="71"/>
      <c r="D78" s="71"/>
      <c r="E78" s="71"/>
      <c r="F78" s="71"/>
      <c r="G78" s="71"/>
      <c r="H78" s="71"/>
      <c r="J78" s="85"/>
      <c r="K78" s="84"/>
      <c r="L78" s="85"/>
      <c r="M78" s="84"/>
      <c r="N78" s="84"/>
      <c r="O78" s="84"/>
      <c r="P78" s="84"/>
      <c r="Q78" s="84"/>
    </row>
    <row r="79" spans="1:17" s="16" customFormat="1" ht="13.5" customHeight="1" thickTop="1" thickBot="1" x14ac:dyDescent="0.25">
      <c r="A79" s="173" t="s">
        <v>146</v>
      </c>
      <c r="B79" s="174"/>
      <c r="C79" s="175"/>
      <c r="D79" s="175"/>
      <c r="E79" s="175"/>
      <c r="F79" s="175"/>
      <c r="G79" s="175"/>
      <c r="H79" s="176"/>
      <c r="J79" s="85"/>
      <c r="K79" s="84"/>
      <c r="L79" s="134">
        <f>J21</f>
        <v>0</v>
      </c>
      <c r="M79" s="84"/>
      <c r="N79" s="84"/>
      <c r="O79" s="84"/>
      <c r="P79" s="84"/>
      <c r="Q79" s="84"/>
    </row>
    <row r="80" spans="1:17" s="16" customFormat="1" ht="13.5" thickTop="1" x14ac:dyDescent="0.2">
      <c r="A80" s="71"/>
      <c r="B80" s="71"/>
      <c r="C80" s="71"/>
      <c r="D80" s="71"/>
      <c r="E80" s="71"/>
      <c r="F80" s="71"/>
      <c r="G80" s="71"/>
      <c r="H80" s="71"/>
      <c r="J80" s="85"/>
      <c r="K80" s="84"/>
      <c r="L80" s="85"/>
      <c r="M80" s="84"/>
      <c r="N80" s="84"/>
      <c r="O80" s="84"/>
      <c r="P80" s="84"/>
      <c r="Q80" s="84"/>
    </row>
    <row r="81" spans="1:17" s="16" customFormat="1" x14ac:dyDescent="0.2">
      <c r="A81" s="184" t="s">
        <v>62</v>
      </c>
      <c r="B81" s="185"/>
      <c r="C81" s="7"/>
      <c r="D81" s="6" t="s">
        <v>56</v>
      </c>
      <c r="E81" s="72"/>
      <c r="F81" s="7"/>
      <c r="G81" s="7"/>
      <c r="H81" s="7"/>
      <c r="J81" s="91" t="s">
        <v>134</v>
      </c>
      <c r="K81" s="84"/>
      <c r="L81" s="92" t="s">
        <v>135</v>
      </c>
      <c r="M81" s="84"/>
      <c r="N81" s="93" t="s">
        <v>136</v>
      </c>
      <c r="O81" s="87" t="s">
        <v>137</v>
      </c>
      <c r="P81" s="87" t="s">
        <v>136</v>
      </c>
      <c r="Q81" s="87" t="s">
        <v>137</v>
      </c>
    </row>
    <row r="82" spans="1:17" s="16" customFormat="1" x14ac:dyDescent="0.2">
      <c r="A82" s="169" t="s">
        <v>112</v>
      </c>
      <c r="B82" s="170"/>
      <c r="C82" s="7"/>
      <c r="D82" s="37"/>
      <c r="E82" s="72">
        <v>369</v>
      </c>
      <c r="F82" s="7">
        <f>D82*E82</f>
        <v>0</v>
      </c>
      <c r="G82" s="7">
        <v>6</v>
      </c>
      <c r="H82" s="15">
        <f>D82*G82</f>
        <v>0</v>
      </c>
      <c r="J82" s="94" t="str">
        <f t="shared" ref="J82:J102" si="4">IF(H82="","",IF(H82=0,"",H82))</f>
        <v/>
      </c>
      <c r="K82" s="84"/>
      <c r="L82" s="139" t="str">
        <f>IF(J82="","",0)</f>
        <v/>
      </c>
      <c r="M82" s="84"/>
      <c r="N82" s="95" t="str">
        <f t="shared" ref="N82:N102" si="5">IF(L82="","",L82/H82)</f>
        <v/>
      </c>
      <c r="O82" s="96" t="str">
        <f t="shared" ref="O82:O102" si="6">IF(F82="","",IF(F82=0,"",F82))</f>
        <v/>
      </c>
      <c r="P82" s="97" t="str">
        <f>IF(J82="","",IF(N82&gt;66%,"Ja","Nein"))</f>
        <v/>
      </c>
      <c r="Q82" s="96" t="str">
        <f>IF(J82="","",IF(P82="Ja",O82,0))</f>
        <v/>
      </c>
    </row>
    <row r="83" spans="1:17" s="16" customFormat="1" x14ac:dyDescent="0.2">
      <c r="A83" s="169"/>
      <c r="B83" s="170"/>
      <c r="C83" s="7"/>
      <c r="D83" s="7"/>
      <c r="E83" s="72"/>
      <c r="F83" s="7"/>
      <c r="G83" s="7"/>
      <c r="H83" s="15"/>
      <c r="J83" s="94" t="str">
        <f t="shared" si="4"/>
        <v/>
      </c>
      <c r="K83" s="84"/>
      <c r="L83" s="139" t="str">
        <f>IF(J83="","",0)</f>
        <v/>
      </c>
      <c r="M83" s="84"/>
      <c r="N83" s="95" t="str">
        <f t="shared" si="5"/>
        <v/>
      </c>
      <c r="O83" s="96" t="str">
        <f t="shared" si="6"/>
        <v/>
      </c>
      <c r="P83" s="97" t="str">
        <f t="shared" ref="P83:P101" si="7">IF(J83="","",IF(N83&gt;66%,"Ja","Nein"))</f>
        <v/>
      </c>
      <c r="Q83" s="96" t="str">
        <f t="shared" ref="Q83:Q101" si="8">IF(J83="","",IF(P83="Ja",O83,0))</f>
        <v/>
      </c>
    </row>
    <row r="84" spans="1:17" s="16" customFormat="1" x14ac:dyDescent="0.2">
      <c r="A84" s="169" t="s">
        <v>115</v>
      </c>
      <c r="B84" s="170"/>
      <c r="C84" s="7"/>
      <c r="D84" s="37"/>
      <c r="E84" s="72">
        <v>2716</v>
      </c>
      <c r="F84" s="7">
        <f t="shared" ref="F84:F102" si="9">D84*E84</f>
        <v>0</v>
      </c>
      <c r="G84" s="7">
        <v>16.8</v>
      </c>
      <c r="H84" s="15">
        <f t="shared" ref="H84:H102" si="10">D84*G84</f>
        <v>0</v>
      </c>
      <c r="J84" s="94" t="str">
        <f t="shared" si="4"/>
        <v/>
      </c>
      <c r="K84" s="84"/>
      <c r="L84" s="139" t="str">
        <f t="shared" ref="L84:L101" si="11">IF(J84="","",0)</f>
        <v/>
      </c>
      <c r="M84" s="84"/>
      <c r="N84" s="95" t="str">
        <f t="shared" si="5"/>
        <v/>
      </c>
      <c r="O84" s="96" t="str">
        <f t="shared" si="6"/>
        <v/>
      </c>
      <c r="P84" s="97" t="str">
        <f t="shared" si="7"/>
        <v/>
      </c>
      <c r="Q84" s="96" t="str">
        <f t="shared" si="8"/>
        <v/>
      </c>
    </row>
    <row r="85" spans="1:17" s="16" customFormat="1" x14ac:dyDescent="0.2">
      <c r="A85" s="169" t="s">
        <v>63</v>
      </c>
      <c r="B85" s="170"/>
      <c r="C85" s="7"/>
      <c r="D85" s="37"/>
      <c r="E85" s="72">
        <v>905</v>
      </c>
      <c r="F85" s="7">
        <f>D85*E85</f>
        <v>0</v>
      </c>
      <c r="G85" s="7">
        <v>8</v>
      </c>
      <c r="H85" s="15">
        <f t="shared" si="10"/>
        <v>0</v>
      </c>
      <c r="J85" s="94" t="str">
        <f t="shared" si="4"/>
        <v/>
      </c>
      <c r="K85" s="84"/>
      <c r="L85" s="139" t="str">
        <f t="shared" si="11"/>
        <v/>
      </c>
      <c r="M85" s="84"/>
      <c r="N85" s="95" t="str">
        <f t="shared" si="5"/>
        <v/>
      </c>
      <c r="O85" s="96" t="str">
        <f t="shared" si="6"/>
        <v/>
      </c>
      <c r="P85" s="97" t="str">
        <f t="shared" si="7"/>
        <v/>
      </c>
      <c r="Q85" s="96" t="str">
        <f t="shared" si="8"/>
        <v/>
      </c>
    </row>
    <row r="86" spans="1:17" ht="11.25" customHeight="1" x14ac:dyDescent="0.2">
      <c r="A86" s="169" t="s">
        <v>64</v>
      </c>
      <c r="B86" s="170"/>
      <c r="C86" s="7"/>
      <c r="D86" s="37"/>
      <c r="E86" s="72">
        <v>500</v>
      </c>
      <c r="F86" s="7">
        <f t="shared" si="9"/>
        <v>0</v>
      </c>
      <c r="G86" s="7">
        <v>9.1</v>
      </c>
      <c r="H86" s="15">
        <f t="shared" si="10"/>
        <v>0</v>
      </c>
      <c r="J86" s="94" t="str">
        <f t="shared" si="4"/>
        <v/>
      </c>
      <c r="K86" s="84"/>
      <c r="L86" s="139" t="str">
        <f t="shared" si="11"/>
        <v/>
      </c>
      <c r="M86" s="84"/>
      <c r="N86" s="95" t="str">
        <f t="shared" si="5"/>
        <v/>
      </c>
      <c r="O86" s="96" t="str">
        <f t="shared" si="6"/>
        <v/>
      </c>
      <c r="P86" s="97" t="str">
        <f t="shared" si="7"/>
        <v/>
      </c>
      <c r="Q86" s="96" t="str">
        <f t="shared" si="8"/>
        <v/>
      </c>
    </row>
    <row r="87" spans="1:17" ht="11.25" customHeight="1" x14ac:dyDescent="0.2">
      <c r="A87" s="68" t="s">
        <v>114</v>
      </c>
      <c r="B87" s="67"/>
      <c r="C87" s="7"/>
      <c r="D87" s="37"/>
      <c r="E87" s="72">
        <v>0</v>
      </c>
      <c r="F87" s="7">
        <f t="shared" si="9"/>
        <v>0</v>
      </c>
      <c r="G87" s="7">
        <v>0.4</v>
      </c>
      <c r="H87" s="15">
        <f t="shared" si="10"/>
        <v>0</v>
      </c>
      <c r="J87" s="94" t="str">
        <f t="shared" si="4"/>
        <v/>
      </c>
      <c r="K87" s="84"/>
      <c r="L87" s="139" t="str">
        <f t="shared" si="11"/>
        <v/>
      </c>
      <c r="M87" s="84"/>
      <c r="N87" s="95" t="str">
        <f t="shared" si="5"/>
        <v/>
      </c>
      <c r="O87" s="96" t="str">
        <f t="shared" si="6"/>
        <v/>
      </c>
      <c r="P87" s="97" t="str">
        <f t="shared" si="7"/>
        <v/>
      </c>
      <c r="Q87" s="96" t="str">
        <f t="shared" si="8"/>
        <v/>
      </c>
    </row>
    <row r="88" spans="1:17" ht="11.25" customHeight="1" x14ac:dyDescent="0.2">
      <c r="A88" s="169" t="s">
        <v>65</v>
      </c>
      <c r="B88" s="170"/>
      <c r="C88" s="7"/>
      <c r="D88" s="37"/>
      <c r="E88" s="72">
        <v>0</v>
      </c>
      <c r="F88" s="7">
        <f t="shared" si="9"/>
        <v>0</v>
      </c>
      <c r="G88" s="7">
        <v>1.6</v>
      </c>
      <c r="H88" s="15">
        <f t="shared" si="10"/>
        <v>0</v>
      </c>
      <c r="J88" s="94" t="str">
        <f t="shared" si="4"/>
        <v/>
      </c>
      <c r="K88" s="84"/>
      <c r="L88" s="139" t="str">
        <f t="shared" si="11"/>
        <v/>
      </c>
      <c r="M88" s="84"/>
      <c r="N88" s="95" t="str">
        <f t="shared" si="5"/>
        <v/>
      </c>
      <c r="O88" s="96" t="str">
        <f t="shared" si="6"/>
        <v/>
      </c>
      <c r="P88" s="97" t="str">
        <f t="shared" si="7"/>
        <v/>
      </c>
      <c r="Q88" s="96" t="str">
        <f t="shared" si="8"/>
        <v/>
      </c>
    </row>
    <row r="89" spans="1:17" ht="11.25" customHeight="1" x14ac:dyDescent="0.2">
      <c r="A89" s="169" t="s">
        <v>66</v>
      </c>
      <c r="B89" s="170"/>
      <c r="C89" s="7"/>
      <c r="D89" s="37"/>
      <c r="E89" s="72">
        <v>122</v>
      </c>
      <c r="F89" s="7">
        <f t="shared" si="9"/>
        <v>0</v>
      </c>
      <c r="G89" s="7">
        <v>5.64</v>
      </c>
      <c r="H89" s="15">
        <f t="shared" si="10"/>
        <v>0</v>
      </c>
      <c r="J89" s="94" t="str">
        <f t="shared" si="4"/>
        <v/>
      </c>
      <c r="K89" s="84"/>
      <c r="L89" s="139" t="str">
        <f>IF(J89="","",0)</f>
        <v/>
      </c>
      <c r="M89" s="84"/>
      <c r="N89" s="95" t="str">
        <f t="shared" si="5"/>
        <v/>
      </c>
      <c r="O89" s="96" t="str">
        <f t="shared" si="6"/>
        <v/>
      </c>
      <c r="P89" s="97" t="str">
        <f t="shared" si="7"/>
        <v/>
      </c>
      <c r="Q89" s="96" t="str">
        <f t="shared" si="8"/>
        <v/>
      </c>
    </row>
    <row r="90" spans="1:17" ht="11.25" customHeight="1" x14ac:dyDescent="0.2">
      <c r="A90" s="169" t="s">
        <v>67</v>
      </c>
      <c r="B90" s="170"/>
      <c r="C90" s="7"/>
      <c r="D90" s="37"/>
      <c r="E90" s="72">
        <v>2750</v>
      </c>
      <c r="F90" s="7">
        <f t="shared" si="9"/>
        <v>0</v>
      </c>
      <c r="G90" s="7">
        <v>16.8</v>
      </c>
      <c r="H90" s="15">
        <f t="shared" si="10"/>
        <v>0</v>
      </c>
      <c r="J90" s="94" t="str">
        <f t="shared" si="4"/>
        <v/>
      </c>
      <c r="K90" s="84"/>
      <c r="L90" s="139" t="str">
        <f t="shared" si="11"/>
        <v/>
      </c>
      <c r="M90" s="84"/>
      <c r="N90" s="95" t="str">
        <f t="shared" si="5"/>
        <v/>
      </c>
      <c r="O90" s="96" t="str">
        <f t="shared" si="6"/>
        <v/>
      </c>
      <c r="P90" s="97" t="str">
        <f t="shared" si="7"/>
        <v/>
      </c>
      <c r="Q90" s="96" t="str">
        <f t="shared" si="8"/>
        <v/>
      </c>
    </row>
    <row r="91" spans="1:17" s="16" customFormat="1" ht="11.25" customHeight="1" x14ac:dyDescent="0.2">
      <c r="A91" s="169" t="s">
        <v>68</v>
      </c>
      <c r="B91" s="170"/>
      <c r="C91" s="7"/>
      <c r="D91" s="37"/>
      <c r="E91" s="72">
        <v>917</v>
      </c>
      <c r="F91" s="7">
        <f>D91*E91</f>
        <v>0</v>
      </c>
      <c r="G91" s="7">
        <v>8</v>
      </c>
      <c r="H91" s="15">
        <f t="shared" si="10"/>
        <v>0</v>
      </c>
      <c r="J91" s="94" t="str">
        <f t="shared" si="4"/>
        <v/>
      </c>
      <c r="K91" s="84"/>
      <c r="L91" s="139" t="str">
        <f t="shared" si="11"/>
        <v/>
      </c>
      <c r="M91" s="84"/>
      <c r="N91" s="95" t="str">
        <f t="shared" si="5"/>
        <v/>
      </c>
      <c r="O91" s="96" t="str">
        <f t="shared" si="6"/>
        <v/>
      </c>
      <c r="P91" s="97" t="str">
        <f t="shared" si="7"/>
        <v/>
      </c>
      <c r="Q91" s="96" t="str">
        <f t="shared" si="8"/>
        <v/>
      </c>
    </row>
    <row r="92" spans="1:17" ht="11.25" customHeight="1" x14ac:dyDescent="0.2">
      <c r="A92" s="169"/>
      <c r="B92" s="170"/>
      <c r="C92" s="7"/>
      <c r="D92" s="7"/>
      <c r="E92" s="72"/>
      <c r="F92" s="7"/>
      <c r="G92" s="7"/>
      <c r="H92" s="15"/>
      <c r="J92" s="94" t="str">
        <f t="shared" si="4"/>
        <v/>
      </c>
      <c r="K92" s="84"/>
      <c r="L92" s="139" t="str">
        <f t="shared" si="11"/>
        <v/>
      </c>
      <c r="M92" s="84"/>
      <c r="N92" s="95" t="str">
        <f t="shared" si="5"/>
        <v/>
      </c>
      <c r="O92" s="96" t="str">
        <f t="shared" si="6"/>
        <v/>
      </c>
      <c r="P92" s="97" t="str">
        <f t="shared" si="7"/>
        <v/>
      </c>
      <c r="Q92" s="96" t="str">
        <f t="shared" si="8"/>
        <v/>
      </c>
    </row>
    <row r="93" spans="1:17" ht="11.25" customHeight="1" x14ac:dyDescent="0.2">
      <c r="A93" s="169" t="s">
        <v>69</v>
      </c>
      <c r="B93" s="170"/>
      <c r="C93" s="7"/>
      <c r="D93" s="37"/>
      <c r="E93" s="72">
        <v>23</v>
      </c>
      <c r="F93" s="7">
        <f t="shared" si="9"/>
        <v>0</v>
      </c>
      <c r="G93" s="7">
        <v>0.37</v>
      </c>
      <c r="H93" s="15">
        <f t="shared" si="10"/>
        <v>0</v>
      </c>
      <c r="J93" s="94" t="str">
        <f t="shared" si="4"/>
        <v/>
      </c>
      <c r="K93" s="84"/>
      <c r="L93" s="139" t="str">
        <f t="shared" si="11"/>
        <v/>
      </c>
      <c r="M93" s="84"/>
      <c r="N93" s="95" t="str">
        <f t="shared" si="5"/>
        <v/>
      </c>
      <c r="O93" s="96" t="str">
        <f t="shared" si="6"/>
        <v/>
      </c>
      <c r="P93" s="97" t="str">
        <f t="shared" si="7"/>
        <v/>
      </c>
      <c r="Q93" s="96" t="str">
        <f t="shared" si="8"/>
        <v/>
      </c>
    </row>
    <row r="94" spans="1:17" ht="11.25" customHeight="1" x14ac:dyDescent="0.2">
      <c r="A94" s="169" t="s">
        <v>70</v>
      </c>
      <c r="B94" s="170"/>
      <c r="C94" s="7"/>
      <c r="D94" s="37"/>
      <c r="E94" s="72">
        <v>22</v>
      </c>
      <c r="F94" s="7">
        <f t="shared" si="9"/>
        <v>0</v>
      </c>
      <c r="G94" s="7">
        <v>0.37</v>
      </c>
      <c r="H94" s="15">
        <f>D94*G94</f>
        <v>0</v>
      </c>
      <c r="J94" s="94" t="str">
        <f t="shared" si="4"/>
        <v/>
      </c>
      <c r="K94" s="84"/>
      <c r="L94" s="139" t="str">
        <f t="shared" si="11"/>
        <v/>
      </c>
      <c r="M94" s="84"/>
      <c r="N94" s="95" t="str">
        <f t="shared" si="5"/>
        <v/>
      </c>
      <c r="O94" s="96" t="str">
        <f t="shared" si="6"/>
        <v/>
      </c>
      <c r="P94" s="97" t="str">
        <f t="shared" si="7"/>
        <v/>
      </c>
      <c r="Q94" s="96" t="str">
        <f t="shared" si="8"/>
        <v/>
      </c>
    </row>
    <row r="95" spans="1:17" ht="11.25" customHeight="1" x14ac:dyDescent="0.2">
      <c r="A95" s="169" t="s">
        <v>71</v>
      </c>
      <c r="B95" s="170"/>
      <c r="C95" s="7"/>
      <c r="D95" s="37"/>
      <c r="E95" s="72">
        <v>4</v>
      </c>
      <c r="F95" s="7">
        <f t="shared" si="9"/>
        <v>0</v>
      </c>
      <c r="G95" s="7">
        <v>0.11</v>
      </c>
      <c r="H95" s="15">
        <f t="shared" si="10"/>
        <v>0</v>
      </c>
      <c r="J95" s="94" t="str">
        <f t="shared" si="4"/>
        <v/>
      </c>
      <c r="K95" s="84"/>
      <c r="L95" s="139" t="str">
        <f t="shared" si="11"/>
        <v/>
      </c>
      <c r="M95" s="84"/>
      <c r="N95" s="95" t="str">
        <f t="shared" si="5"/>
        <v/>
      </c>
      <c r="O95" s="96" t="str">
        <f t="shared" si="6"/>
        <v/>
      </c>
      <c r="P95" s="97" t="str">
        <f t="shared" si="7"/>
        <v/>
      </c>
      <c r="Q95" s="96" t="str">
        <f t="shared" si="8"/>
        <v/>
      </c>
    </row>
    <row r="96" spans="1:17" ht="11.25" customHeight="1" x14ac:dyDescent="0.2">
      <c r="A96" s="169" t="s">
        <v>100</v>
      </c>
      <c r="B96" s="170"/>
      <c r="C96" s="7"/>
      <c r="D96" s="37"/>
      <c r="E96" s="72">
        <v>9</v>
      </c>
      <c r="F96" s="7">
        <f t="shared" si="9"/>
        <v>0</v>
      </c>
      <c r="G96" s="7">
        <v>0.24</v>
      </c>
      <c r="H96" s="15">
        <f t="shared" si="10"/>
        <v>0</v>
      </c>
      <c r="J96" s="94" t="str">
        <f t="shared" si="4"/>
        <v/>
      </c>
      <c r="K96" s="84"/>
      <c r="L96" s="139" t="str">
        <f t="shared" si="11"/>
        <v/>
      </c>
      <c r="M96" s="84"/>
      <c r="N96" s="95" t="str">
        <f t="shared" si="5"/>
        <v/>
      </c>
      <c r="O96" s="96" t="str">
        <f t="shared" si="6"/>
        <v/>
      </c>
      <c r="P96" s="97" t="str">
        <f t="shared" si="7"/>
        <v/>
      </c>
      <c r="Q96" s="96" t="str">
        <f t="shared" si="8"/>
        <v/>
      </c>
    </row>
    <row r="97" spans="1:17" ht="11.25" customHeight="1" x14ac:dyDescent="0.2">
      <c r="A97" s="169" t="s">
        <v>101</v>
      </c>
      <c r="B97" s="170"/>
      <c r="C97" s="7"/>
      <c r="D97" s="37"/>
      <c r="E97" s="72">
        <v>7</v>
      </c>
      <c r="F97" s="7">
        <f t="shared" si="9"/>
        <v>0</v>
      </c>
      <c r="G97" s="7">
        <v>0.3</v>
      </c>
      <c r="H97" s="15">
        <f t="shared" si="10"/>
        <v>0</v>
      </c>
      <c r="J97" s="94" t="str">
        <f t="shared" si="4"/>
        <v/>
      </c>
      <c r="K97" s="84"/>
      <c r="L97" s="139" t="str">
        <f t="shared" si="11"/>
        <v/>
      </c>
      <c r="M97" s="84"/>
      <c r="N97" s="95" t="str">
        <f t="shared" si="5"/>
        <v/>
      </c>
      <c r="O97" s="96" t="str">
        <f t="shared" si="6"/>
        <v/>
      </c>
      <c r="P97" s="97" t="str">
        <f t="shared" si="7"/>
        <v/>
      </c>
      <c r="Q97" s="96" t="str">
        <f t="shared" si="8"/>
        <v/>
      </c>
    </row>
    <row r="98" spans="1:17" ht="11.25" customHeight="1" x14ac:dyDescent="0.2">
      <c r="A98" s="169" t="s">
        <v>102</v>
      </c>
      <c r="B98" s="170"/>
      <c r="C98" s="7"/>
      <c r="D98" s="37"/>
      <c r="E98" s="72">
        <v>30</v>
      </c>
      <c r="F98" s="7">
        <f t="shared" si="9"/>
        <v>0</v>
      </c>
      <c r="G98" s="7">
        <v>0.85</v>
      </c>
      <c r="H98" s="15">
        <f t="shared" si="10"/>
        <v>0</v>
      </c>
      <c r="J98" s="94" t="str">
        <f t="shared" si="4"/>
        <v/>
      </c>
      <c r="K98" s="84"/>
      <c r="L98" s="139" t="str">
        <f t="shared" si="11"/>
        <v/>
      </c>
      <c r="M98" s="84"/>
      <c r="N98" s="95" t="str">
        <f t="shared" si="5"/>
        <v/>
      </c>
      <c r="O98" s="96" t="str">
        <f t="shared" si="6"/>
        <v/>
      </c>
      <c r="P98" s="97" t="str">
        <f t="shared" si="7"/>
        <v/>
      </c>
      <c r="Q98" s="96" t="str">
        <f t="shared" si="8"/>
        <v/>
      </c>
    </row>
    <row r="99" spans="1:17" ht="11.25" customHeight="1" x14ac:dyDescent="0.2">
      <c r="A99" s="169" t="s">
        <v>72</v>
      </c>
      <c r="B99" s="170"/>
      <c r="C99" s="7"/>
      <c r="D99" s="37"/>
      <c r="E99" s="72">
        <v>7</v>
      </c>
      <c r="F99" s="7">
        <f t="shared" si="9"/>
        <v>0</v>
      </c>
      <c r="G99" s="7">
        <v>0.68</v>
      </c>
      <c r="H99" s="15">
        <f t="shared" si="10"/>
        <v>0</v>
      </c>
      <c r="J99" s="94" t="str">
        <f t="shared" si="4"/>
        <v/>
      </c>
      <c r="K99" s="84"/>
      <c r="L99" s="139" t="str">
        <f t="shared" si="11"/>
        <v/>
      </c>
      <c r="M99" s="84"/>
      <c r="N99" s="95" t="str">
        <f t="shared" si="5"/>
        <v/>
      </c>
      <c r="O99" s="96" t="str">
        <f t="shared" si="6"/>
        <v/>
      </c>
      <c r="P99" s="97" t="str">
        <f t="shared" si="7"/>
        <v/>
      </c>
      <c r="Q99" s="96" t="str">
        <f t="shared" si="8"/>
        <v/>
      </c>
    </row>
    <row r="100" spans="1:17" ht="11.25" customHeight="1" x14ac:dyDescent="0.2">
      <c r="A100" s="169" t="s">
        <v>73</v>
      </c>
      <c r="B100" s="170"/>
      <c r="C100" s="7"/>
      <c r="D100" s="37"/>
      <c r="E100" s="72">
        <v>700</v>
      </c>
      <c r="F100" s="7">
        <f t="shared" si="9"/>
        <v>0</v>
      </c>
      <c r="G100" s="7">
        <v>8.8000000000000007</v>
      </c>
      <c r="H100" s="15">
        <f t="shared" si="10"/>
        <v>0</v>
      </c>
      <c r="J100" s="94" t="str">
        <f t="shared" si="4"/>
        <v/>
      </c>
      <c r="K100" s="84"/>
      <c r="L100" s="139" t="str">
        <f t="shared" si="11"/>
        <v/>
      </c>
      <c r="M100" s="84"/>
      <c r="N100" s="95" t="str">
        <f t="shared" si="5"/>
        <v/>
      </c>
      <c r="O100" s="96" t="str">
        <f t="shared" si="6"/>
        <v/>
      </c>
      <c r="P100" s="97" t="str">
        <f t="shared" si="7"/>
        <v/>
      </c>
      <c r="Q100" s="96" t="str">
        <f t="shared" si="8"/>
        <v/>
      </c>
    </row>
    <row r="101" spans="1:17" ht="11.25" customHeight="1" x14ac:dyDescent="0.2">
      <c r="A101" s="169" t="s">
        <v>74</v>
      </c>
      <c r="B101" s="170"/>
      <c r="C101" s="7"/>
      <c r="D101" s="37"/>
      <c r="E101" s="72">
        <v>190</v>
      </c>
      <c r="F101" s="7">
        <f t="shared" si="9"/>
        <v>0</v>
      </c>
      <c r="G101" s="7">
        <v>0.35</v>
      </c>
      <c r="H101" s="15">
        <f t="shared" si="10"/>
        <v>0</v>
      </c>
      <c r="J101" s="94" t="str">
        <f t="shared" si="4"/>
        <v/>
      </c>
      <c r="K101" s="84"/>
      <c r="L101" s="139" t="str">
        <f t="shared" si="11"/>
        <v/>
      </c>
      <c r="M101" s="84"/>
      <c r="N101" s="95" t="str">
        <f t="shared" si="5"/>
        <v/>
      </c>
      <c r="O101" s="96" t="str">
        <f t="shared" si="6"/>
        <v/>
      </c>
      <c r="P101" s="97" t="str">
        <f t="shared" si="7"/>
        <v/>
      </c>
      <c r="Q101" s="96" t="str">
        <f t="shared" si="8"/>
        <v/>
      </c>
    </row>
    <row r="102" spans="1:17" ht="11.25" customHeight="1" x14ac:dyDescent="0.2">
      <c r="A102" s="169" t="s">
        <v>75</v>
      </c>
      <c r="B102" s="170"/>
      <c r="C102" s="7"/>
      <c r="D102" s="37"/>
      <c r="E102" s="72">
        <v>18.5</v>
      </c>
      <c r="F102" s="7">
        <f t="shared" si="9"/>
        <v>0</v>
      </c>
      <c r="G102" s="7">
        <v>0.6</v>
      </c>
      <c r="H102" s="15">
        <f t="shared" si="10"/>
        <v>0</v>
      </c>
      <c r="J102" s="94" t="str">
        <f t="shared" si="4"/>
        <v/>
      </c>
      <c r="K102" s="84"/>
      <c r="L102" s="139" t="str">
        <f t="shared" ref="L102" si="12">IF(J102="","",0)</f>
        <v/>
      </c>
      <c r="M102" s="84"/>
      <c r="N102" s="95" t="str">
        <f t="shared" si="5"/>
        <v/>
      </c>
      <c r="O102" s="96" t="str">
        <f t="shared" si="6"/>
        <v/>
      </c>
      <c r="P102" s="97" t="str">
        <f t="shared" ref="P102" si="13">IF(J102="","",IF(N102&gt;66%,"Ja","Nein"))</f>
        <v/>
      </c>
      <c r="Q102" s="96" t="str">
        <f t="shared" ref="Q102" si="14">IF(J102="","",IF(P102="Ja",O102,0))</f>
        <v/>
      </c>
    </row>
    <row r="103" spans="1:17" ht="11.25" customHeight="1" x14ac:dyDescent="0.2">
      <c r="A103" s="184" t="s">
        <v>59</v>
      </c>
      <c r="B103" s="185"/>
      <c r="C103" s="17"/>
      <c r="D103" s="17"/>
      <c r="E103" s="17"/>
      <c r="F103" s="69">
        <f>SUM(F82:F102)</f>
        <v>0</v>
      </c>
      <c r="G103" s="17"/>
      <c r="H103" s="70">
        <f>SUM(H82:H102)</f>
        <v>0</v>
      </c>
      <c r="J103" s="98" t="str">
        <f>IF(H102="","",IF(H102=0,"",H102))</f>
        <v/>
      </c>
      <c r="K103" s="84"/>
      <c r="L103" s="82" t="s">
        <v>138</v>
      </c>
      <c r="M103" s="84"/>
      <c r="N103" s="82"/>
      <c r="O103" s="85"/>
      <c r="P103" s="81"/>
      <c r="Q103" s="84"/>
    </row>
    <row r="104" spans="1:17" ht="11.25" customHeight="1" x14ac:dyDescent="0.2">
      <c r="A104" s="18"/>
      <c r="B104" s="18"/>
      <c r="C104" s="18"/>
      <c r="D104" s="18"/>
      <c r="E104" s="18"/>
      <c r="F104" s="18"/>
      <c r="G104" s="18"/>
      <c r="H104" s="18"/>
      <c r="J104" s="84"/>
      <c r="K104" s="84"/>
      <c r="L104" s="99" t="str">
        <f>IF(L79-SUM(L82:L101)=0,"Verteilung io",L79-SUM(L82:L101))</f>
        <v>Verteilung io</v>
      </c>
      <c r="M104" s="167" t="s">
        <v>164</v>
      </c>
      <c r="N104" s="168"/>
      <c r="O104" s="168"/>
      <c r="P104" s="81"/>
      <c r="Q104" s="85"/>
    </row>
    <row r="105" spans="1:17" ht="11.25" customHeight="1" x14ac:dyDescent="0.25">
      <c r="A105" s="20" t="s">
        <v>76</v>
      </c>
      <c r="B105" s="21"/>
      <c r="C105" s="21"/>
      <c r="D105" s="21"/>
      <c r="E105" s="21"/>
      <c r="F105" s="21"/>
      <c r="G105" s="21"/>
      <c r="H105" s="22"/>
      <c r="J105" s="84"/>
      <c r="K105" s="84"/>
      <c r="L105" s="82"/>
      <c r="M105" s="84"/>
      <c r="N105" s="82"/>
      <c r="O105" s="82"/>
      <c r="P105" s="81"/>
      <c r="Q105" s="82"/>
    </row>
    <row r="106" spans="1:17" ht="11.25" customHeight="1" x14ac:dyDescent="0.2">
      <c r="A106" s="23"/>
      <c r="B106" s="24"/>
      <c r="C106" s="248" t="s">
        <v>77</v>
      </c>
      <c r="D106" s="249"/>
      <c r="E106" s="248" t="s">
        <v>78</v>
      </c>
      <c r="F106" s="249"/>
      <c r="G106" s="155" t="s">
        <v>79</v>
      </c>
      <c r="H106" s="25"/>
      <c r="J106" s="100" t="s">
        <v>139</v>
      </c>
      <c r="K106" s="100"/>
      <c r="L106" s="101"/>
      <c r="M106" s="100"/>
      <c r="N106" s="101"/>
      <c r="O106" s="102">
        <f>SUM(O82:O101)</f>
        <v>0</v>
      </c>
      <c r="P106" s="80"/>
      <c r="Q106" s="102">
        <f>SUM(Q82:Q101)</f>
        <v>0</v>
      </c>
    </row>
    <row r="107" spans="1:17" ht="11.25" customHeight="1" x14ac:dyDescent="0.2">
      <c r="A107" s="23"/>
      <c r="B107" s="156" t="s">
        <v>80</v>
      </c>
      <c r="C107" s="246">
        <f>F39+F67</f>
        <v>0</v>
      </c>
      <c r="D107" s="247"/>
      <c r="E107" s="246">
        <f>F103</f>
        <v>0</v>
      </c>
      <c r="F107" s="247"/>
      <c r="G107" s="157">
        <f>C107-E107</f>
        <v>0</v>
      </c>
      <c r="H107" s="25"/>
      <c r="J107" s="81"/>
      <c r="K107" s="81"/>
      <c r="L107" s="81"/>
      <c r="M107" s="81"/>
      <c r="N107" s="81"/>
      <c r="O107" s="81"/>
      <c r="P107" s="81"/>
      <c r="Q107" s="81"/>
    </row>
    <row r="108" spans="1:17" ht="11.25" customHeight="1" x14ac:dyDescent="0.2">
      <c r="A108" s="23"/>
      <c r="B108" s="36"/>
      <c r="C108" s="28"/>
      <c r="D108" s="28"/>
      <c r="E108" s="40"/>
      <c r="F108" s="24"/>
      <c r="G108" s="24"/>
      <c r="H108" s="25"/>
      <c r="J108" s="81"/>
      <c r="K108" s="81"/>
      <c r="L108" s="81"/>
      <c r="M108" s="81"/>
      <c r="N108" s="81"/>
      <c r="O108" s="81"/>
      <c r="P108" s="81"/>
      <c r="Q108" s="81"/>
    </row>
    <row r="109" spans="1:17" x14ac:dyDescent="0.2">
      <c r="A109" s="23"/>
      <c r="B109" s="34"/>
      <c r="C109" s="24"/>
      <c r="D109" s="24"/>
      <c r="E109" s="24"/>
      <c r="F109" s="18"/>
      <c r="G109" s="18"/>
      <c r="H109" s="25"/>
      <c r="J109" s="81"/>
      <c r="K109" s="81"/>
      <c r="L109" s="81"/>
      <c r="M109" s="81"/>
      <c r="N109" s="81"/>
      <c r="O109" s="81"/>
      <c r="P109" s="81"/>
      <c r="Q109" s="81"/>
    </row>
    <row r="110" spans="1:17" x14ac:dyDescent="0.2">
      <c r="A110" s="23"/>
      <c r="B110" s="34"/>
      <c r="C110" s="250" t="s">
        <v>81</v>
      </c>
      <c r="D110" s="251"/>
      <c r="E110" s="250" t="s">
        <v>10</v>
      </c>
      <c r="F110" s="251"/>
      <c r="G110" s="35" t="s">
        <v>82</v>
      </c>
      <c r="H110" s="25"/>
      <c r="I110" s="16"/>
      <c r="J110" s="81"/>
      <c r="K110" s="81"/>
      <c r="L110" s="81"/>
      <c r="M110" s="81"/>
      <c r="N110" s="81"/>
      <c r="O110" s="81"/>
      <c r="P110" s="81"/>
      <c r="Q110" s="81"/>
    </row>
    <row r="111" spans="1:17" x14ac:dyDescent="0.2">
      <c r="A111" s="19"/>
      <c r="B111" s="35" t="s">
        <v>83</v>
      </c>
      <c r="C111" s="244">
        <f>H67+H103</f>
        <v>0</v>
      </c>
      <c r="D111" s="245"/>
      <c r="E111" s="244">
        <f>H39</f>
        <v>0</v>
      </c>
      <c r="F111" s="245"/>
      <c r="G111" s="44">
        <f>IF(E111=0,0,E111/C111)</f>
        <v>0</v>
      </c>
      <c r="H111" s="25"/>
      <c r="J111" s="81"/>
      <c r="K111" s="81"/>
      <c r="L111" s="81"/>
      <c r="M111" s="81"/>
      <c r="N111" s="81"/>
      <c r="O111" s="81"/>
      <c r="P111" s="81"/>
      <c r="Q111" s="81"/>
    </row>
    <row r="112" spans="1:17" ht="13.5" thickBot="1" x14ac:dyDescent="0.25">
      <c r="A112" s="32"/>
      <c r="B112" s="26"/>
      <c r="C112" s="26"/>
      <c r="D112" s="26"/>
      <c r="E112" s="26"/>
      <c r="F112" s="26"/>
      <c r="G112" s="26"/>
      <c r="H112" s="27"/>
      <c r="J112" s="103"/>
      <c r="K112" s="103"/>
      <c r="L112" s="104"/>
      <c r="M112" s="103"/>
      <c r="N112" s="105"/>
      <c r="O112" s="103"/>
      <c r="P112" s="103"/>
      <c r="Q112" s="103"/>
    </row>
    <row r="113" spans="1:17" s="16" customFormat="1" x14ac:dyDescent="0.2">
      <c r="A113" s="18"/>
      <c r="B113" s="18"/>
      <c r="C113" s="18"/>
      <c r="D113" s="18"/>
      <c r="E113" s="18"/>
      <c r="F113" s="18"/>
      <c r="G113" s="18"/>
      <c r="H113" s="18"/>
      <c r="J113" s="106"/>
      <c r="K113" s="106"/>
      <c r="L113" s="107"/>
      <c r="M113" s="106"/>
      <c r="N113" s="108"/>
      <c r="O113" s="106"/>
      <c r="P113" s="106"/>
      <c r="Q113" s="106"/>
    </row>
    <row r="114" spans="1:17" ht="18.75" x14ac:dyDescent="0.25">
      <c r="A114" s="255" t="s">
        <v>123</v>
      </c>
      <c r="B114" s="256"/>
      <c r="C114" s="256"/>
      <c r="D114" s="256"/>
      <c r="E114" s="256"/>
      <c r="F114" s="256"/>
      <c r="G114" s="256"/>
      <c r="H114" s="257"/>
      <c r="J114" s="109" t="s">
        <v>140</v>
      </c>
      <c r="K114" s="110"/>
      <c r="L114" s="111"/>
      <c r="M114" s="110"/>
      <c r="N114" s="112"/>
      <c r="O114" s="110"/>
      <c r="P114" s="113" t="s">
        <v>80</v>
      </c>
      <c r="Q114" s="113" t="s">
        <v>80</v>
      </c>
    </row>
    <row r="115" spans="1:17" x14ac:dyDescent="0.2">
      <c r="A115" s="258"/>
      <c r="B115" s="259"/>
      <c r="C115" s="259"/>
      <c r="D115" s="259"/>
      <c r="E115" s="259"/>
      <c r="F115" s="259"/>
      <c r="G115" s="259"/>
      <c r="H115" s="260"/>
      <c r="J115" s="114"/>
      <c r="K115" s="81"/>
      <c r="L115" s="82"/>
      <c r="M115" s="81"/>
      <c r="N115" s="83"/>
      <c r="O115" s="81"/>
      <c r="P115" s="115" t="s">
        <v>59</v>
      </c>
      <c r="Q115" s="115" t="s">
        <v>77</v>
      </c>
    </row>
    <row r="116" spans="1:17" s="16" customFormat="1" x14ac:dyDescent="0.2">
      <c r="A116" s="258"/>
      <c r="B116" s="259"/>
      <c r="C116" s="259"/>
      <c r="D116" s="259"/>
      <c r="E116" s="259"/>
      <c r="F116" s="259"/>
      <c r="G116" s="259"/>
      <c r="H116" s="260"/>
      <c r="J116" s="116"/>
      <c r="K116" s="117"/>
      <c r="L116" s="118"/>
      <c r="M116" s="117"/>
      <c r="N116" s="119"/>
      <c r="O116" s="117"/>
      <c r="P116" s="120"/>
      <c r="Q116" s="120" t="s">
        <v>137</v>
      </c>
    </row>
    <row r="117" spans="1:17" ht="18.75" customHeight="1" x14ac:dyDescent="0.2">
      <c r="A117" s="258"/>
      <c r="B117" s="259"/>
      <c r="C117" s="259"/>
      <c r="D117" s="259"/>
      <c r="E117" s="259"/>
      <c r="F117" s="259"/>
      <c r="G117" s="259"/>
      <c r="H117" s="260"/>
      <c r="J117" s="121" t="s">
        <v>142</v>
      </c>
      <c r="K117" s="122"/>
      <c r="L117" s="123"/>
      <c r="M117" s="122"/>
      <c r="N117" s="124"/>
      <c r="O117" s="122"/>
      <c r="P117" s="125">
        <f>F39</f>
        <v>0</v>
      </c>
      <c r="Q117" s="125">
        <f>P117</f>
        <v>0</v>
      </c>
    </row>
    <row r="118" spans="1:17" ht="15.75" customHeight="1" x14ac:dyDescent="0.2">
      <c r="A118" s="261"/>
      <c r="B118" s="262"/>
      <c r="C118" s="262"/>
      <c r="D118" s="262"/>
      <c r="E118" s="262"/>
      <c r="F118" s="262"/>
      <c r="G118" s="262"/>
      <c r="H118" s="263"/>
      <c r="J118" s="121" t="s">
        <v>143</v>
      </c>
      <c r="K118" s="122"/>
      <c r="L118" s="123"/>
      <c r="M118" s="122"/>
      <c r="N118" s="124"/>
      <c r="O118" s="122"/>
      <c r="P118" s="125">
        <f>F67</f>
        <v>0</v>
      </c>
      <c r="Q118" s="125">
        <f>P118</f>
        <v>0</v>
      </c>
    </row>
    <row r="119" spans="1:17" x14ac:dyDescent="0.2">
      <c r="A119" s="253" t="s">
        <v>104</v>
      </c>
      <c r="B119" s="253"/>
      <c r="C119" s="203"/>
      <c r="D119" s="203"/>
      <c r="E119" s="203"/>
      <c r="F119" s="203"/>
      <c r="G119" s="203"/>
      <c r="H119" s="203"/>
      <c r="J119" s="116" t="s">
        <v>144</v>
      </c>
      <c r="K119" s="117"/>
      <c r="L119" s="117"/>
      <c r="M119" s="117"/>
      <c r="N119" s="117"/>
      <c r="O119" s="117"/>
      <c r="P119" s="125">
        <f>F103</f>
        <v>0</v>
      </c>
      <c r="Q119" s="126">
        <f>Q106</f>
        <v>0</v>
      </c>
    </row>
    <row r="120" spans="1:17" x14ac:dyDescent="0.2">
      <c r="A120" s="252"/>
      <c r="B120" s="252"/>
      <c r="C120" s="204"/>
      <c r="D120" s="204"/>
      <c r="E120" s="204"/>
      <c r="F120" s="204"/>
      <c r="G120" s="204"/>
      <c r="H120" s="204"/>
      <c r="J120" s="127" t="s">
        <v>145</v>
      </c>
      <c r="K120" s="128"/>
      <c r="L120" s="129"/>
      <c r="M120" s="128"/>
      <c r="N120" s="130"/>
      <c r="O120" s="128"/>
      <c r="P120" s="131">
        <f>SUM(P117:P119)</f>
        <v>0</v>
      </c>
      <c r="Q120" s="131">
        <f>SUM(Q117:Q119)</f>
        <v>0</v>
      </c>
    </row>
    <row r="121" spans="1:17" ht="13.5" thickBot="1" x14ac:dyDescent="0.25">
      <c r="A121" s="254" t="s">
        <v>105</v>
      </c>
      <c r="B121" s="254"/>
      <c r="C121" s="205"/>
      <c r="D121" s="205"/>
      <c r="E121" s="205"/>
      <c r="F121" s="205"/>
      <c r="G121" s="205"/>
      <c r="H121" s="205"/>
      <c r="J121" s="16"/>
      <c r="K121" s="16"/>
      <c r="L121" s="16"/>
      <c r="M121" s="16"/>
      <c r="N121" s="16"/>
      <c r="O121" s="16"/>
      <c r="P121" s="16"/>
      <c r="Q121" s="16"/>
    </row>
    <row r="122" spans="1:17" ht="16.5" thickBot="1" x14ac:dyDescent="0.3">
      <c r="A122" s="206"/>
      <c r="B122" s="206"/>
      <c r="C122" s="205"/>
      <c r="D122" s="205"/>
      <c r="E122" s="205"/>
      <c r="F122" s="205"/>
      <c r="G122" s="205"/>
      <c r="H122" s="205"/>
      <c r="J122" s="143" t="s">
        <v>141</v>
      </c>
      <c r="K122" s="16"/>
      <c r="L122" s="16"/>
      <c r="M122" s="16"/>
      <c r="N122" s="16"/>
      <c r="O122" s="16"/>
      <c r="P122" s="16"/>
      <c r="Q122" s="153" t="e">
        <f>Q120/P120</f>
        <v>#DIV/0!</v>
      </c>
    </row>
    <row r="123" spans="1:17" x14ac:dyDescent="0.2">
      <c r="A123" s="29" t="s">
        <v>84</v>
      </c>
      <c r="B123" s="18"/>
      <c r="C123" s="18"/>
      <c r="D123" s="18"/>
      <c r="E123" s="29" t="s">
        <v>85</v>
      </c>
      <c r="F123" s="18"/>
      <c r="G123" s="18"/>
      <c r="H123" s="18"/>
      <c r="J123" s="16"/>
      <c r="K123" s="16"/>
      <c r="L123" s="16"/>
      <c r="M123" s="16"/>
      <c r="N123" s="16"/>
      <c r="O123" s="16"/>
      <c r="P123" s="16"/>
      <c r="Q123" s="16"/>
    </row>
    <row r="124" spans="1:17" s="16" customFormat="1" x14ac:dyDescent="0.2">
      <c r="A124" s="243"/>
      <c r="B124" s="243"/>
      <c r="C124" s="243"/>
      <c r="D124" s="243"/>
      <c r="E124" s="243"/>
      <c r="F124" s="243"/>
      <c r="G124" s="243"/>
      <c r="H124" s="243"/>
      <c r="J124" s="1"/>
      <c r="K124" s="1"/>
      <c r="L124" s="1"/>
      <c r="M124" s="1"/>
      <c r="N124" s="1"/>
      <c r="O124" s="1"/>
      <c r="P124" s="1"/>
      <c r="Q124" s="1"/>
    </row>
    <row r="125" spans="1:17" s="16" customFormat="1" x14ac:dyDescent="0.2">
      <c r="A125" s="11"/>
      <c r="B125" s="11"/>
      <c r="C125" s="11"/>
      <c r="D125" s="11"/>
      <c r="E125" s="11" t="s">
        <v>106</v>
      </c>
      <c r="F125" s="11"/>
      <c r="G125" s="11"/>
      <c r="H125" s="11"/>
      <c r="J125" s="1"/>
      <c r="K125" s="1"/>
      <c r="L125" s="1"/>
      <c r="M125" s="1"/>
      <c r="N125" s="1"/>
      <c r="O125" s="1"/>
      <c r="P125" s="1"/>
      <c r="Q125" s="1"/>
    </row>
    <row r="126" spans="1:17" s="16" customFormat="1" ht="12.75" customHeight="1" x14ac:dyDescent="0.2">
      <c r="A126" s="30" t="s">
        <v>89</v>
      </c>
      <c r="B126" s="21"/>
      <c r="C126" s="21"/>
      <c r="D126" s="21"/>
      <c r="E126" s="21"/>
      <c r="F126" s="21"/>
      <c r="G126" s="21"/>
      <c r="H126" s="22"/>
      <c r="J126" s="1"/>
      <c r="K126" s="1"/>
      <c r="L126" s="1"/>
      <c r="M126" s="1"/>
      <c r="N126" s="1"/>
      <c r="O126" s="1"/>
      <c r="P126" s="1"/>
      <c r="Q126" s="1"/>
    </row>
    <row r="127" spans="1:17" ht="12.75" customHeight="1" x14ac:dyDescent="0.2">
      <c r="A127" s="194" t="s">
        <v>86</v>
      </c>
      <c r="B127" s="195"/>
      <c r="C127" s="195"/>
      <c r="D127" s="195"/>
      <c r="E127" s="195"/>
      <c r="F127" s="195"/>
      <c r="G127" s="195"/>
      <c r="H127" s="196"/>
      <c r="J127" s="16"/>
      <c r="K127" s="16"/>
      <c r="L127" s="16"/>
      <c r="M127" s="16"/>
      <c r="N127" s="16"/>
      <c r="O127" s="16"/>
      <c r="P127" s="16"/>
      <c r="Q127" s="16"/>
    </row>
    <row r="128" spans="1:17" x14ac:dyDescent="0.2">
      <c r="A128" s="194" t="s">
        <v>87</v>
      </c>
      <c r="B128" s="195"/>
      <c r="C128" s="195"/>
      <c r="D128" s="195"/>
      <c r="E128" s="195"/>
      <c r="F128" s="195"/>
      <c r="G128" s="195"/>
      <c r="H128" s="196"/>
    </row>
    <row r="129" spans="1:17" ht="12.75" customHeight="1" x14ac:dyDescent="0.2">
      <c r="A129" s="194" t="s">
        <v>166</v>
      </c>
      <c r="B129" s="195"/>
      <c r="C129" s="195"/>
      <c r="D129" s="195"/>
      <c r="E129" s="195"/>
      <c r="F129" s="195"/>
      <c r="G129" s="195"/>
      <c r="H129" s="196"/>
    </row>
    <row r="130" spans="1:17" s="16" customFormat="1" x14ac:dyDescent="0.2">
      <c r="A130" s="31" t="s">
        <v>109</v>
      </c>
      <c r="B130" s="58"/>
      <c r="C130" s="58"/>
      <c r="D130" s="58"/>
      <c r="E130" s="58"/>
      <c r="F130" s="58"/>
      <c r="G130" s="58"/>
      <c r="H130" s="59"/>
      <c r="J130" s="1"/>
      <c r="K130" s="1"/>
      <c r="L130" s="1"/>
      <c r="M130" s="1"/>
      <c r="N130" s="1"/>
      <c r="O130" s="1"/>
      <c r="P130" s="1"/>
      <c r="Q130" s="1"/>
    </row>
    <row r="131" spans="1:17" x14ac:dyDescent="0.2">
      <c r="A131" s="197" t="s">
        <v>110</v>
      </c>
      <c r="B131" s="198"/>
      <c r="C131" s="198"/>
      <c r="D131" s="198"/>
      <c r="E131" s="198"/>
      <c r="F131" s="198"/>
      <c r="G131" s="198"/>
      <c r="H131" s="199"/>
    </row>
    <row r="132" spans="1:17" x14ac:dyDescent="0.2">
      <c r="A132" s="200" t="s">
        <v>111</v>
      </c>
      <c r="B132" s="201"/>
      <c r="C132" s="201"/>
      <c r="D132" s="201"/>
      <c r="E132" s="201"/>
      <c r="F132" s="201"/>
      <c r="G132" s="201"/>
      <c r="H132" s="202"/>
      <c r="J132" s="16"/>
      <c r="K132" s="16"/>
      <c r="L132" s="16"/>
      <c r="M132" s="16"/>
      <c r="N132" s="16"/>
      <c r="O132" s="16"/>
      <c r="P132" s="16"/>
      <c r="Q132" s="16"/>
    </row>
    <row r="133" spans="1:17" x14ac:dyDescent="0.2">
      <c r="A133" s="31" t="s">
        <v>88</v>
      </c>
      <c r="B133" s="24"/>
      <c r="C133" s="24"/>
      <c r="D133" s="24"/>
      <c r="E133" s="24"/>
      <c r="F133" s="24"/>
      <c r="G133" s="24"/>
      <c r="H133" s="25"/>
      <c r="J133" s="16"/>
      <c r="K133" s="16"/>
      <c r="L133" s="16"/>
      <c r="M133" s="16"/>
      <c r="N133" s="16"/>
      <c r="O133" s="16"/>
      <c r="P133" s="16"/>
      <c r="Q133" s="16"/>
    </row>
    <row r="134" spans="1:17" x14ac:dyDescent="0.2">
      <c r="A134" s="188" t="s">
        <v>103</v>
      </c>
      <c r="B134" s="189"/>
      <c r="C134" s="189"/>
      <c r="D134" s="189"/>
      <c r="E134" s="189"/>
      <c r="F134" s="189"/>
      <c r="G134" s="189"/>
      <c r="H134" s="190"/>
      <c r="J134" s="16"/>
      <c r="K134" s="16"/>
      <c r="L134" s="16"/>
      <c r="M134" s="16"/>
      <c r="N134" s="16"/>
      <c r="O134" s="16"/>
      <c r="P134" s="16"/>
      <c r="Q134" s="16"/>
    </row>
    <row r="135" spans="1:17" s="16" customFormat="1" x14ac:dyDescent="0.2">
      <c r="A135" s="188"/>
      <c r="B135" s="189"/>
      <c r="C135" s="189"/>
      <c r="D135" s="189"/>
      <c r="E135" s="189"/>
      <c r="F135" s="189"/>
      <c r="G135" s="189"/>
      <c r="H135" s="190"/>
      <c r="J135" s="1"/>
      <c r="K135" s="1"/>
      <c r="L135" s="1"/>
      <c r="M135" s="1"/>
      <c r="N135" s="1"/>
      <c r="O135" s="1"/>
      <c r="P135" s="1"/>
      <c r="Q135" s="1"/>
    </row>
    <row r="136" spans="1:17" s="16" customFormat="1" ht="12.75" customHeight="1" x14ac:dyDescent="0.2">
      <c r="A136" s="188"/>
      <c r="B136" s="189"/>
      <c r="C136" s="189"/>
      <c r="D136" s="189"/>
      <c r="E136" s="189"/>
      <c r="F136" s="189"/>
      <c r="G136" s="189"/>
      <c r="H136" s="190"/>
    </row>
    <row r="137" spans="1:17" s="16" customFormat="1" x14ac:dyDescent="0.2">
      <c r="A137" s="191"/>
      <c r="B137" s="192"/>
      <c r="C137" s="192"/>
      <c r="D137" s="192"/>
      <c r="E137" s="192"/>
      <c r="F137" s="192"/>
      <c r="G137" s="192"/>
      <c r="H137" s="193"/>
      <c r="J137" s="1"/>
      <c r="K137" s="1"/>
      <c r="L137" s="1"/>
      <c r="M137" s="1"/>
      <c r="N137" s="1"/>
      <c r="O137" s="1"/>
      <c r="P137" s="1"/>
      <c r="Q137" s="1"/>
    </row>
    <row r="138" spans="1:17" ht="12.75" customHeight="1" x14ac:dyDescent="0.2">
      <c r="A138" s="16"/>
      <c r="B138" s="16">
        <f>SUM(E20:E38,G20:G38,E43:E65,G43:G65,E82:E102,G82:G102)*SUM(D82:D102,H103,D43:D66,D20:D24,D32:D38,H24:H30)/10000</f>
        <v>0</v>
      </c>
      <c r="C138" s="16"/>
      <c r="D138" s="16"/>
      <c r="E138" s="16"/>
      <c r="F138" s="16"/>
      <c r="G138" s="16"/>
      <c r="H138" s="16"/>
      <c r="J138" s="16"/>
      <c r="K138" s="16"/>
      <c r="L138" s="16"/>
      <c r="M138" s="16"/>
      <c r="N138" s="16"/>
      <c r="O138" s="16"/>
      <c r="P138" s="16"/>
      <c r="Q138" s="16"/>
    </row>
    <row r="139" spans="1:17" s="16" customFormat="1" x14ac:dyDescent="0.2">
      <c r="J139" s="1"/>
      <c r="K139" s="1"/>
      <c r="L139" s="1"/>
      <c r="M139" s="1"/>
      <c r="N139" s="1"/>
      <c r="O139" s="1"/>
      <c r="P139" s="1"/>
      <c r="Q139" s="1"/>
    </row>
    <row r="140" spans="1:17" ht="15" customHeight="1" x14ac:dyDescent="0.2">
      <c r="A140" s="16"/>
      <c r="B140" s="16"/>
      <c r="C140" s="16"/>
      <c r="D140" s="16"/>
      <c r="E140" s="16"/>
      <c r="F140" s="16"/>
      <c r="G140" s="16"/>
      <c r="H140" s="16"/>
      <c r="I140" s="16"/>
    </row>
    <row r="141" spans="1:17" x14ac:dyDescent="0.2">
      <c r="A141" s="16"/>
      <c r="B141" s="16"/>
      <c r="C141" s="16"/>
      <c r="D141" s="16"/>
      <c r="E141" s="16"/>
      <c r="F141" s="16"/>
      <c r="G141" s="16"/>
      <c r="H141" s="16"/>
      <c r="I141" s="16"/>
    </row>
    <row r="142" spans="1:17" x14ac:dyDescent="0.2">
      <c r="A142" s="16"/>
      <c r="B142" s="16"/>
      <c r="C142" s="16"/>
      <c r="D142" s="16"/>
      <c r="E142" s="16"/>
      <c r="F142" s="16"/>
      <c r="G142" s="16"/>
      <c r="H142" s="16"/>
      <c r="I142" s="16"/>
    </row>
    <row r="143" spans="1:17" x14ac:dyDescent="0.2">
      <c r="A143" s="16"/>
      <c r="B143" s="16"/>
      <c r="C143" s="16"/>
      <c r="D143" s="16"/>
      <c r="E143" s="16"/>
      <c r="F143" s="16"/>
      <c r="G143" s="16"/>
      <c r="H143" s="16"/>
      <c r="I143" s="16"/>
    </row>
    <row r="144" spans="1:17" x14ac:dyDescent="0.2">
      <c r="A144" s="16"/>
      <c r="B144" s="16"/>
      <c r="C144" s="16"/>
      <c r="D144" s="16"/>
      <c r="E144" s="16"/>
      <c r="F144" s="16"/>
      <c r="G144" s="16"/>
      <c r="H144" s="16"/>
      <c r="I144" s="16"/>
    </row>
    <row r="145" spans="1:9" x14ac:dyDescent="0.2">
      <c r="A145" s="16"/>
      <c r="B145" s="16"/>
      <c r="C145" s="16"/>
      <c r="D145" s="16"/>
      <c r="E145" s="16"/>
      <c r="F145" s="16"/>
      <c r="G145" s="16"/>
      <c r="H145" s="16"/>
      <c r="I145" s="16"/>
    </row>
    <row r="146" spans="1:9" x14ac:dyDescent="0.2">
      <c r="A146" s="16"/>
      <c r="B146" s="16"/>
      <c r="C146" s="16"/>
      <c r="D146" s="16"/>
      <c r="E146" s="16"/>
      <c r="F146" s="16"/>
      <c r="G146" s="16"/>
      <c r="H146" s="16"/>
      <c r="I146" s="16"/>
    </row>
    <row r="147" spans="1:9" x14ac:dyDescent="0.2">
      <c r="I147" s="16"/>
    </row>
    <row r="148" spans="1:9" x14ac:dyDescent="0.2">
      <c r="I148" s="16"/>
    </row>
    <row r="149" spans="1:9" x14ac:dyDescent="0.2">
      <c r="I149" s="16"/>
    </row>
    <row r="150" spans="1:9" x14ac:dyDescent="0.2">
      <c r="I150" s="16"/>
    </row>
  </sheetData>
  <sheetProtection algorithmName="SHA-512" hashValue="W3RnfaussBc0FnCU3h0BCLP7CPsfI+FdeXBEh1xwQ20M8UorClZkxAYR7e5yAO3GOOZUyDfwPRz/N4lrRbg2rQ==" saltValue="ZHJgw7K7MdPiBxtugPILkA==" spinCount="100000" sheet="1" selectLockedCells="1"/>
  <mergeCells count="120">
    <mergeCell ref="J64:J65"/>
    <mergeCell ref="Q74:Q75"/>
    <mergeCell ref="N75:N76"/>
    <mergeCell ref="A103:B103"/>
    <mergeCell ref="E124:H124"/>
    <mergeCell ref="A124:D124"/>
    <mergeCell ref="C111:D111"/>
    <mergeCell ref="C107:D107"/>
    <mergeCell ref="C106:D106"/>
    <mergeCell ref="C110:D110"/>
    <mergeCell ref="E106:F106"/>
    <mergeCell ref="E107:F107"/>
    <mergeCell ref="E110:F110"/>
    <mergeCell ref="E111:F111"/>
    <mergeCell ref="A120:B120"/>
    <mergeCell ref="A119:B119"/>
    <mergeCell ref="A121:B121"/>
    <mergeCell ref="A114:H118"/>
    <mergeCell ref="A99:B99"/>
    <mergeCell ref="A100:B100"/>
    <mergeCell ref="A101:B101"/>
    <mergeCell ref="A102:B102"/>
    <mergeCell ref="A98:B98"/>
    <mergeCell ref="A65:B65"/>
    <mergeCell ref="A95:B95"/>
    <mergeCell ref="A96:B96"/>
    <mergeCell ref="A97:B97"/>
    <mergeCell ref="A90:B90"/>
    <mergeCell ref="A91:B91"/>
    <mergeCell ref="A92:B92"/>
    <mergeCell ref="A82:B82"/>
    <mergeCell ref="A83:B83"/>
    <mergeCell ref="A84:B84"/>
    <mergeCell ref="A85:B85"/>
    <mergeCell ref="A86:B86"/>
    <mergeCell ref="A88:B88"/>
    <mergeCell ref="A89:B89"/>
    <mergeCell ref="A93:B93"/>
    <mergeCell ref="A94:B94"/>
    <mergeCell ref="A55:B55"/>
    <mergeCell ref="A57:B57"/>
    <mergeCell ref="A81:B81"/>
    <mergeCell ref="A64:B64"/>
    <mergeCell ref="A61:B61"/>
    <mergeCell ref="A62:B62"/>
    <mergeCell ref="A56:B56"/>
    <mergeCell ref="A66:B66"/>
    <mergeCell ref="A67:B67"/>
    <mergeCell ref="A58:B58"/>
    <mergeCell ref="A59:B59"/>
    <mergeCell ref="A60:B60"/>
    <mergeCell ref="A69:H71"/>
    <mergeCell ref="A6:H6"/>
    <mergeCell ref="A7:H7"/>
    <mergeCell ref="A8:H8"/>
    <mergeCell ref="B10:D10"/>
    <mergeCell ref="B11:D11"/>
    <mergeCell ref="B12:D12"/>
    <mergeCell ref="A34:B34"/>
    <mergeCell ref="A35:B35"/>
    <mergeCell ref="F15:G15"/>
    <mergeCell ref="B13:D13"/>
    <mergeCell ref="B14:D14"/>
    <mergeCell ref="F14:G14"/>
    <mergeCell ref="F10:H10"/>
    <mergeCell ref="F11:H11"/>
    <mergeCell ref="F12:H12"/>
    <mergeCell ref="F13:H13"/>
    <mergeCell ref="A23:B23"/>
    <mergeCell ref="H17:H18"/>
    <mergeCell ref="A20:B20"/>
    <mergeCell ref="A19:B19"/>
    <mergeCell ref="E17:E18"/>
    <mergeCell ref="D17:D18"/>
    <mergeCell ref="C17:C18"/>
    <mergeCell ref="A17:B18"/>
    <mergeCell ref="A21:C21"/>
    <mergeCell ref="A50:B50"/>
    <mergeCell ref="A38:B38"/>
    <mergeCell ref="A39:B39"/>
    <mergeCell ref="A40:B40"/>
    <mergeCell ref="A32:B32"/>
    <mergeCell ref="A33:B33"/>
    <mergeCell ref="A36:B36"/>
    <mergeCell ref="A41:B41"/>
    <mergeCell ref="A22:B22"/>
    <mergeCell ref="A134:H137"/>
    <mergeCell ref="A129:H129"/>
    <mergeCell ref="A128:H128"/>
    <mergeCell ref="A127:H127"/>
    <mergeCell ref="A131:H131"/>
    <mergeCell ref="A132:H132"/>
    <mergeCell ref="C119:H119"/>
    <mergeCell ref="C120:H120"/>
    <mergeCell ref="C121:H122"/>
    <mergeCell ref="A122:B122"/>
    <mergeCell ref="J17:J19"/>
    <mergeCell ref="O74:O76"/>
    <mergeCell ref="M104:O104"/>
    <mergeCell ref="A51:B51"/>
    <mergeCell ref="G17:G18"/>
    <mergeCell ref="A79:H79"/>
    <mergeCell ref="A77:H77"/>
    <mergeCell ref="B15:D15"/>
    <mergeCell ref="F17:F18"/>
    <mergeCell ref="A31:B31"/>
    <mergeCell ref="A25:B25"/>
    <mergeCell ref="A29:B29"/>
    <mergeCell ref="A16:B16"/>
    <mergeCell ref="A37:B37"/>
    <mergeCell ref="A42:B42"/>
    <mergeCell ref="A43:B43"/>
    <mergeCell ref="A44:B44"/>
    <mergeCell ref="A45:B45"/>
    <mergeCell ref="A48:B48"/>
    <mergeCell ref="A24:B24"/>
    <mergeCell ref="A30:B30"/>
    <mergeCell ref="A46:B46"/>
    <mergeCell ref="A47:B47"/>
    <mergeCell ref="A63:B63"/>
  </mergeCells>
  <conditionalFormatting sqref="G107">
    <cfRule type="cellIs" dxfId="6" priority="6" stopIfTrue="1" operator="greaterThan">
      <formula>0</formula>
    </cfRule>
    <cfRule type="cellIs" dxfId="5" priority="7" stopIfTrue="1" operator="lessThan">
      <formula>0</formula>
    </cfRule>
  </conditionalFormatting>
  <conditionalFormatting sqref="Q122">
    <cfRule type="cellIs" dxfId="4" priority="3" operator="equal">
      <formula>0.5</formula>
    </cfRule>
    <cfRule type="cellIs" dxfId="3" priority="4" operator="lessThan">
      <formula>0.5</formula>
    </cfRule>
    <cfRule type="cellIs" dxfId="2" priority="5" operator="greaterThan">
      <formula>0.5</formula>
    </cfRule>
  </conditionalFormatting>
  <conditionalFormatting sqref="L104">
    <cfRule type="cellIs" dxfId="1" priority="1" operator="notEqual">
      <formula>"Verteilung io"</formula>
    </cfRule>
    <cfRule type="containsText" dxfId="0" priority="2" operator="containsText" text="Verteilung io">
      <formula>NOT(ISERROR(SEARCH("Verteilung io",L104)))</formula>
    </cfRule>
  </conditionalFormatting>
  <dataValidations xWindow="586" yWindow="493" count="2">
    <dataValidation allowBlank="1" showInputMessage="1" showErrorMessage="1" prompt="Agridea Nachweis Plus_x000a_Formular C1:_x000a_Total auf Futterfläche _x000a_zu produzierendes Grundfutter" sqref="H24"/>
    <dataValidation allowBlank="1" showInputMessage="1" showErrorMessage="1" prompt="Agridea Nachweis Plus_x000a_Formular B_x000a_Wegfuhr dt TS" sqref="H30"/>
  </dataValidations>
  <pageMargins left="0.70866141732283472" right="0.27559055118110237" top="0" bottom="0.16304347826086957" header="0" footer="0"/>
  <pageSetup paperSize="9" orientation="portrait" r:id="rId1"/>
  <rowBreaks count="1" manualBreakCount="1">
    <brk id="71" max="16" man="1"/>
  </rowBreaks>
  <drawing r:id="rId2"/>
  <legacyDrawing r:id="rId3"/>
  <extLst>
    <ext xmlns:x14="http://schemas.microsoft.com/office/spreadsheetml/2009/9/main" uri="{CCE6A557-97BC-4b89-ADB6-D9C93CAAB3DF}">
      <x14:dataValidations xmlns:xm="http://schemas.microsoft.com/office/excel/2006/main" xWindow="586" yWindow="493" count="2">
        <x14:dataValidation type="list" allowBlank="1" showInputMessage="1" showErrorMessage="1">
          <x14:formula1>
            <xm:f>Tabelle2!$A$4:$A$10</xm:f>
          </x14:formula1>
          <xm:sqref>F14:G14</xm:sqref>
        </x14:dataValidation>
        <x14:dataValidation type="list" allowBlank="1" showInputMessage="1" showErrorMessage="1">
          <x14:formula1>
            <xm:f>Tabelle2!$A$1:$A$2</xm:f>
          </x14:formula1>
          <xm:sqref>F15:G15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G16" sqref="G16"/>
    </sheetView>
  </sheetViews>
  <sheetFormatPr baseColWidth="10" defaultRowHeight="12.75" x14ac:dyDescent="0.2"/>
  <sheetData>
    <row r="1" spans="1:1" x14ac:dyDescent="0.2">
      <c r="A1" s="41" t="s">
        <v>30</v>
      </c>
    </row>
    <row r="2" spans="1:1" x14ac:dyDescent="0.2">
      <c r="A2" s="41" t="s">
        <v>31</v>
      </c>
    </row>
    <row r="3" spans="1:1" x14ac:dyDescent="0.2">
      <c r="A3" s="41"/>
    </row>
    <row r="4" spans="1:1" x14ac:dyDescent="0.2">
      <c r="A4" s="41" t="s">
        <v>33</v>
      </c>
    </row>
    <row r="5" spans="1:1" x14ac:dyDescent="0.2">
      <c r="A5" s="41" t="s">
        <v>32</v>
      </c>
    </row>
    <row r="6" spans="1:1" x14ac:dyDescent="0.2">
      <c r="A6" s="41" t="s">
        <v>34</v>
      </c>
    </row>
    <row r="7" spans="1:1" x14ac:dyDescent="0.2">
      <c r="A7" s="41" t="s">
        <v>35</v>
      </c>
    </row>
    <row r="8" spans="1:1" x14ac:dyDescent="0.2">
      <c r="A8" s="41" t="s">
        <v>36</v>
      </c>
    </row>
    <row r="9" spans="1:1" x14ac:dyDescent="0.2">
      <c r="A9" s="41" t="s">
        <v>37</v>
      </c>
    </row>
    <row r="10" spans="1:1" x14ac:dyDescent="0.2">
      <c r="A10" s="41" t="s">
        <v>38</v>
      </c>
    </row>
    <row r="11" spans="1:1" x14ac:dyDescent="0.2">
      <c r="A11" s="41"/>
    </row>
    <row r="12" spans="1:1" x14ac:dyDescent="0.2">
      <c r="A12" s="41" t="s">
        <v>90</v>
      </c>
    </row>
    <row r="13" spans="1:1" x14ac:dyDescent="0.2">
      <c r="A13" s="41" t="s">
        <v>91</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Alternative DB-TS-Kalkulation</vt:lpstr>
      <vt:lpstr>Tabelle2</vt:lpstr>
      <vt:lpstr>'Alternative DB-TS-Kalkulation'!Druckbereich</vt:lpstr>
    </vt:vector>
  </TitlesOfParts>
  <Company>Kanton Zug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Aeschbacher</dc:creator>
  <cp:lastModifiedBy>Brunner Nadine</cp:lastModifiedBy>
  <cp:lastPrinted>2023-01-10T09:22:56Z</cp:lastPrinted>
  <dcterms:created xsi:type="dcterms:W3CDTF">2013-09-30T12:01:50Z</dcterms:created>
  <dcterms:modified xsi:type="dcterms:W3CDTF">2024-02-05T13:45:05Z</dcterms:modified>
</cp:coreProperties>
</file>